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2569E211-24EC-45C2-8268-DD30522775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__index__" sheetId="1" r:id="rId1"/>
    <sheet name="extract" sheetId="3" r:id="rId2"/>
    <sheet name="surr_charge_sch_0" sheetId="4" r:id="rId3"/>
    <sheet name="mortality_0" sheetId="5" r:id="rId4"/>
    <sheet name="valuation_rate_0" sheetId="6" r:id="rId5"/>
    <sheet name="seriatim_list.A_0" sheetId="7" r:id="rId6"/>
    <sheet name="seriatim_list.projection_fpwd_0" sheetId="8" r:id="rId7"/>
    <sheet name="seriatim_list" sheetId="9" r:id="rId8"/>
    <sheet name="summary" sheetId="10" r:id="rId9"/>
  </sheets>
  <calcPr calcId="191029"/>
</workbook>
</file>

<file path=xl/calcChain.xml><?xml version="1.0" encoding="utf-8"?>
<calcChain xmlns="http://schemas.openxmlformats.org/spreadsheetml/2006/main">
  <c r="B2" i="9" l="1"/>
  <c r="H548" i="8"/>
  <c r="H547" i="8"/>
  <c r="H546" i="8"/>
  <c r="H545" i="8"/>
  <c r="H544" i="8"/>
  <c r="H543" i="8"/>
  <c r="H542" i="8"/>
  <c r="H541" i="8"/>
  <c r="H540" i="8"/>
  <c r="H539" i="8"/>
  <c r="H538" i="8"/>
  <c r="H537" i="8"/>
  <c r="H536" i="8"/>
  <c r="H535" i="8"/>
  <c r="H534" i="8"/>
  <c r="H533" i="8"/>
  <c r="H532" i="8"/>
  <c r="H531" i="8"/>
  <c r="H530" i="8"/>
  <c r="H529" i="8"/>
  <c r="H528" i="8"/>
  <c r="H527" i="8"/>
  <c r="H526" i="8"/>
  <c r="H525" i="8"/>
  <c r="H524" i="8"/>
  <c r="H523" i="8"/>
  <c r="H522" i="8"/>
  <c r="H521" i="8"/>
  <c r="H520" i="8"/>
  <c r="H519" i="8"/>
  <c r="H518" i="8"/>
  <c r="H517" i="8"/>
  <c r="H516" i="8"/>
  <c r="H515" i="8"/>
  <c r="H514" i="8"/>
  <c r="H513" i="8"/>
  <c r="H512" i="8"/>
  <c r="H511" i="8"/>
  <c r="H510" i="8"/>
  <c r="H509" i="8"/>
  <c r="H508" i="8"/>
  <c r="H507" i="8"/>
  <c r="H506" i="8"/>
  <c r="H505" i="8"/>
  <c r="H504" i="8"/>
  <c r="H503" i="8"/>
  <c r="H502" i="8"/>
  <c r="H501" i="8"/>
  <c r="H500" i="8"/>
  <c r="H499" i="8"/>
  <c r="H498" i="8"/>
  <c r="H497" i="8"/>
  <c r="H496" i="8"/>
  <c r="H495" i="8"/>
  <c r="H494" i="8"/>
  <c r="H493" i="8"/>
  <c r="H492" i="8"/>
  <c r="H491" i="8"/>
  <c r="H490" i="8"/>
  <c r="H489" i="8"/>
  <c r="H488" i="8"/>
  <c r="H487" i="8"/>
  <c r="H486" i="8"/>
  <c r="H485" i="8"/>
  <c r="H484" i="8"/>
  <c r="H483" i="8"/>
  <c r="H482" i="8"/>
  <c r="H481" i="8"/>
  <c r="H480" i="8"/>
  <c r="H479" i="8"/>
  <c r="H478" i="8"/>
  <c r="H477" i="8"/>
  <c r="H476" i="8"/>
  <c r="H475" i="8"/>
  <c r="H474" i="8"/>
  <c r="H473" i="8"/>
  <c r="H472" i="8"/>
  <c r="H471" i="8"/>
  <c r="H470" i="8"/>
  <c r="H469" i="8"/>
  <c r="H468" i="8"/>
  <c r="H467" i="8"/>
  <c r="H466" i="8"/>
  <c r="H465" i="8"/>
  <c r="H464" i="8"/>
  <c r="H463" i="8"/>
  <c r="H462" i="8"/>
  <c r="H461" i="8"/>
  <c r="H460" i="8"/>
  <c r="H459" i="8"/>
  <c r="H458" i="8"/>
  <c r="H457" i="8"/>
  <c r="H456" i="8"/>
  <c r="H455" i="8"/>
  <c r="H454" i="8"/>
  <c r="H453" i="8"/>
  <c r="H452" i="8"/>
  <c r="H451" i="8"/>
  <c r="H450" i="8"/>
  <c r="H449" i="8"/>
  <c r="H448" i="8"/>
  <c r="H447" i="8"/>
  <c r="H446" i="8"/>
  <c r="H445" i="8"/>
  <c r="H444" i="8"/>
  <c r="H443" i="8"/>
  <c r="H442" i="8"/>
  <c r="H441" i="8"/>
  <c r="H440" i="8"/>
  <c r="H439" i="8"/>
  <c r="H438" i="8"/>
  <c r="H437" i="8"/>
  <c r="H436" i="8"/>
  <c r="H435" i="8"/>
  <c r="H434" i="8"/>
  <c r="H433" i="8"/>
  <c r="H432" i="8"/>
  <c r="H431" i="8"/>
  <c r="H430" i="8"/>
  <c r="H429" i="8"/>
  <c r="H428" i="8"/>
  <c r="H427" i="8"/>
  <c r="H426" i="8"/>
  <c r="H425" i="8"/>
  <c r="H424" i="8"/>
  <c r="H423" i="8"/>
  <c r="H422" i="8"/>
  <c r="H421" i="8"/>
  <c r="H420" i="8"/>
  <c r="H419" i="8"/>
  <c r="H418" i="8"/>
  <c r="H417" i="8"/>
  <c r="H416" i="8"/>
  <c r="H415" i="8"/>
  <c r="H414" i="8"/>
  <c r="H413" i="8"/>
  <c r="H412" i="8"/>
  <c r="H411" i="8"/>
  <c r="H410" i="8"/>
  <c r="H409" i="8"/>
  <c r="H408" i="8"/>
  <c r="H407" i="8"/>
  <c r="H406" i="8"/>
  <c r="H405" i="8"/>
  <c r="H404" i="8"/>
  <c r="H403" i="8"/>
  <c r="H402" i="8"/>
  <c r="H401" i="8"/>
  <c r="H400" i="8"/>
  <c r="H399" i="8"/>
  <c r="H398" i="8"/>
  <c r="H397" i="8"/>
  <c r="H396" i="8"/>
  <c r="H395" i="8"/>
  <c r="H394" i="8"/>
  <c r="H393" i="8"/>
  <c r="H392" i="8"/>
  <c r="H391" i="8"/>
  <c r="H390" i="8"/>
  <c r="H389" i="8"/>
  <c r="H388" i="8"/>
  <c r="H387" i="8"/>
  <c r="H386" i="8"/>
  <c r="H385" i="8"/>
  <c r="H384" i="8"/>
  <c r="H383" i="8"/>
  <c r="H382" i="8"/>
  <c r="H381" i="8"/>
  <c r="H380" i="8"/>
  <c r="H379" i="8"/>
  <c r="H378" i="8"/>
  <c r="H377" i="8"/>
  <c r="H376" i="8"/>
  <c r="H375" i="8"/>
  <c r="H374" i="8"/>
  <c r="H373" i="8"/>
  <c r="H372" i="8"/>
  <c r="H371" i="8"/>
  <c r="H370" i="8"/>
  <c r="H369" i="8"/>
  <c r="H368" i="8"/>
  <c r="H367" i="8"/>
  <c r="H366" i="8"/>
  <c r="H365" i="8"/>
  <c r="H364" i="8"/>
  <c r="H363" i="8"/>
  <c r="H362" i="8"/>
  <c r="H361" i="8"/>
  <c r="H360" i="8"/>
  <c r="H359" i="8"/>
  <c r="H358" i="8"/>
  <c r="H357" i="8"/>
  <c r="H356" i="8"/>
  <c r="H355" i="8"/>
  <c r="H354" i="8"/>
  <c r="H353" i="8"/>
  <c r="H352" i="8"/>
  <c r="H351" i="8"/>
  <c r="H350" i="8"/>
  <c r="H349" i="8"/>
  <c r="H348" i="8"/>
  <c r="H347" i="8"/>
  <c r="H346" i="8"/>
  <c r="H345" i="8"/>
  <c r="H344" i="8"/>
  <c r="H343" i="8"/>
  <c r="H342" i="8"/>
  <c r="H341" i="8"/>
  <c r="H340" i="8"/>
  <c r="H339" i="8"/>
  <c r="H338" i="8"/>
  <c r="H337" i="8"/>
  <c r="H336" i="8"/>
  <c r="H335" i="8"/>
  <c r="H334" i="8"/>
  <c r="H333" i="8"/>
  <c r="H332" i="8"/>
  <c r="H331" i="8"/>
  <c r="H330" i="8"/>
  <c r="H329" i="8"/>
  <c r="H328" i="8"/>
  <c r="H327" i="8"/>
  <c r="H326" i="8"/>
  <c r="H325" i="8"/>
  <c r="H324" i="8"/>
  <c r="H323" i="8"/>
  <c r="H322" i="8"/>
  <c r="H321" i="8"/>
  <c r="H320" i="8"/>
  <c r="H319" i="8"/>
  <c r="H318" i="8"/>
  <c r="H317" i="8"/>
  <c r="H316" i="8"/>
  <c r="H315" i="8"/>
  <c r="H314" i="8"/>
  <c r="H313" i="8"/>
  <c r="H312" i="8"/>
  <c r="H311" i="8"/>
  <c r="H310" i="8"/>
  <c r="H309" i="8"/>
  <c r="H308" i="8"/>
  <c r="H307" i="8"/>
  <c r="H306" i="8"/>
  <c r="H305" i="8"/>
  <c r="H304" i="8"/>
  <c r="H303" i="8"/>
  <c r="H302" i="8"/>
  <c r="H301" i="8"/>
  <c r="H300" i="8"/>
  <c r="H299" i="8"/>
  <c r="H298" i="8"/>
  <c r="H297" i="8"/>
  <c r="H296" i="8"/>
  <c r="H295" i="8"/>
  <c r="H294" i="8"/>
  <c r="H293" i="8"/>
  <c r="H292" i="8"/>
  <c r="H291" i="8"/>
  <c r="H290" i="8"/>
  <c r="H289" i="8"/>
  <c r="H288" i="8"/>
  <c r="H287" i="8"/>
  <c r="H286" i="8"/>
  <c r="H285" i="8"/>
  <c r="H284" i="8"/>
  <c r="H283" i="8"/>
  <c r="H282" i="8"/>
  <c r="H281" i="8"/>
  <c r="H280" i="8"/>
  <c r="H279" i="8"/>
  <c r="H278" i="8"/>
  <c r="H277" i="8"/>
  <c r="H276" i="8"/>
  <c r="H275" i="8"/>
  <c r="H274" i="8"/>
  <c r="H273" i="8"/>
  <c r="H272" i="8"/>
  <c r="H271" i="8"/>
  <c r="H270" i="8"/>
  <c r="H269" i="8"/>
  <c r="H268" i="8"/>
  <c r="H267" i="8"/>
  <c r="H266" i="8"/>
  <c r="H265" i="8"/>
  <c r="H264" i="8"/>
  <c r="H263" i="8"/>
  <c r="H262" i="8"/>
  <c r="H261" i="8"/>
  <c r="H260" i="8"/>
  <c r="H259" i="8"/>
  <c r="H258" i="8"/>
  <c r="H257" i="8"/>
  <c r="H256" i="8"/>
  <c r="H255" i="8"/>
  <c r="H254" i="8"/>
  <c r="H253" i="8"/>
  <c r="H252" i="8"/>
  <c r="H251" i="8"/>
  <c r="H250" i="8"/>
  <c r="H249" i="8"/>
  <c r="H248" i="8"/>
  <c r="H247" i="8"/>
  <c r="H246" i="8"/>
  <c r="H245" i="8"/>
  <c r="H244" i="8"/>
  <c r="H243" i="8"/>
  <c r="H242" i="8"/>
  <c r="H241" i="8"/>
  <c r="H240" i="8"/>
  <c r="H239" i="8"/>
  <c r="H238" i="8"/>
  <c r="H237" i="8"/>
  <c r="H236" i="8"/>
  <c r="H235" i="8"/>
  <c r="H234" i="8"/>
  <c r="H233" i="8"/>
  <c r="H232" i="8"/>
  <c r="H231" i="8"/>
  <c r="H230" i="8"/>
  <c r="H229" i="8"/>
  <c r="H228" i="8"/>
  <c r="H227" i="8"/>
  <c r="H226" i="8"/>
  <c r="H225" i="8"/>
  <c r="H224" i="8"/>
  <c r="H223" i="8"/>
  <c r="H222" i="8"/>
  <c r="H221" i="8"/>
  <c r="H220" i="8"/>
  <c r="H219" i="8"/>
  <c r="H218" i="8"/>
  <c r="H217" i="8"/>
  <c r="H216" i="8"/>
  <c r="H215" i="8"/>
  <c r="H214" i="8"/>
  <c r="H213" i="8"/>
  <c r="H212" i="8"/>
  <c r="H211" i="8"/>
  <c r="H210" i="8"/>
  <c r="H209" i="8"/>
  <c r="H208" i="8"/>
  <c r="H207" i="8"/>
  <c r="H206" i="8"/>
  <c r="H205" i="8"/>
  <c r="H204" i="8"/>
  <c r="H203" i="8"/>
  <c r="H202" i="8"/>
  <c r="H201" i="8"/>
  <c r="H200" i="8"/>
  <c r="H199" i="8"/>
  <c r="H198" i="8"/>
  <c r="H197" i="8"/>
  <c r="H196" i="8"/>
  <c r="H195" i="8"/>
  <c r="H194" i="8"/>
  <c r="H193" i="8"/>
  <c r="H192" i="8"/>
  <c r="H191" i="8"/>
  <c r="H190" i="8"/>
  <c r="H189" i="8"/>
  <c r="H188" i="8"/>
  <c r="H187" i="8"/>
  <c r="H186" i="8"/>
  <c r="H185" i="8"/>
  <c r="H184" i="8"/>
  <c r="H183" i="8"/>
  <c r="H182" i="8"/>
  <c r="H181" i="8"/>
  <c r="H180" i="8"/>
  <c r="H179" i="8"/>
  <c r="H178" i="8"/>
  <c r="H177" i="8"/>
  <c r="H176" i="8"/>
  <c r="H175" i="8"/>
  <c r="H174" i="8"/>
  <c r="H173" i="8"/>
  <c r="H172" i="8"/>
  <c r="H171" i="8"/>
  <c r="H170" i="8"/>
  <c r="H169" i="8"/>
  <c r="H168" i="8"/>
  <c r="H167" i="8"/>
  <c r="H166" i="8"/>
  <c r="H165" i="8"/>
  <c r="H164" i="8"/>
  <c r="H163" i="8"/>
  <c r="H162" i="8"/>
  <c r="H161" i="8"/>
  <c r="H160" i="8"/>
  <c r="H159" i="8"/>
  <c r="H158" i="8"/>
  <c r="H157" i="8"/>
  <c r="H156" i="8"/>
  <c r="H155" i="8"/>
  <c r="H154" i="8"/>
  <c r="H153" i="8"/>
  <c r="H152" i="8"/>
  <c r="H151" i="8"/>
  <c r="H150" i="8"/>
  <c r="H149" i="8"/>
  <c r="H148" i="8"/>
  <c r="H147" i="8"/>
  <c r="H146" i="8"/>
  <c r="H145" i="8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U3" i="8"/>
  <c r="H3" i="8"/>
  <c r="V2" i="8"/>
  <c r="U2" i="8"/>
  <c r="N2" i="8"/>
  <c r="J2" i="8"/>
  <c r="I2" i="8"/>
  <c r="H2" i="8"/>
  <c r="I3" i="8" s="1"/>
  <c r="B2" i="8"/>
  <c r="B3" i="8" s="1"/>
  <c r="N548" i="7"/>
  <c r="H548" i="7"/>
  <c r="N547" i="7"/>
  <c r="H547" i="7"/>
  <c r="N546" i="7"/>
  <c r="H546" i="7"/>
  <c r="N545" i="7"/>
  <c r="H545" i="7"/>
  <c r="N544" i="7"/>
  <c r="H544" i="7"/>
  <c r="N543" i="7"/>
  <c r="H543" i="7"/>
  <c r="N542" i="7"/>
  <c r="H542" i="7"/>
  <c r="N541" i="7"/>
  <c r="H541" i="7"/>
  <c r="N540" i="7"/>
  <c r="H540" i="7"/>
  <c r="N539" i="7"/>
  <c r="H539" i="7"/>
  <c r="N538" i="7"/>
  <c r="H538" i="7"/>
  <c r="N537" i="7"/>
  <c r="H537" i="7"/>
  <c r="N536" i="7"/>
  <c r="H536" i="7"/>
  <c r="N535" i="7"/>
  <c r="H535" i="7"/>
  <c r="N534" i="7"/>
  <c r="H534" i="7"/>
  <c r="N533" i="7"/>
  <c r="H533" i="7"/>
  <c r="N532" i="7"/>
  <c r="H532" i="7"/>
  <c r="N531" i="7"/>
  <c r="H531" i="7"/>
  <c r="N530" i="7"/>
  <c r="H530" i="7"/>
  <c r="N529" i="7"/>
  <c r="H529" i="7"/>
  <c r="N528" i="7"/>
  <c r="H528" i="7"/>
  <c r="N527" i="7"/>
  <c r="H527" i="7"/>
  <c r="N526" i="7"/>
  <c r="H526" i="7"/>
  <c r="N525" i="7"/>
  <c r="H525" i="7"/>
  <c r="N524" i="7"/>
  <c r="H524" i="7"/>
  <c r="N523" i="7"/>
  <c r="H523" i="7"/>
  <c r="N522" i="7"/>
  <c r="H522" i="7"/>
  <c r="N521" i="7"/>
  <c r="H521" i="7"/>
  <c r="N520" i="7"/>
  <c r="H520" i="7"/>
  <c r="N519" i="7"/>
  <c r="H519" i="7"/>
  <c r="N518" i="7"/>
  <c r="H518" i="7"/>
  <c r="N517" i="7"/>
  <c r="H517" i="7"/>
  <c r="N516" i="7"/>
  <c r="H516" i="7"/>
  <c r="N515" i="7"/>
  <c r="H515" i="7"/>
  <c r="N514" i="7"/>
  <c r="H514" i="7"/>
  <c r="N513" i="7"/>
  <c r="H513" i="7"/>
  <c r="N512" i="7"/>
  <c r="H512" i="7"/>
  <c r="N511" i="7"/>
  <c r="H511" i="7"/>
  <c r="N510" i="7"/>
  <c r="H510" i="7"/>
  <c r="N509" i="7"/>
  <c r="H509" i="7"/>
  <c r="N508" i="7"/>
  <c r="H508" i="7"/>
  <c r="N507" i="7"/>
  <c r="H507" i="7"/>
  <c r="N506" i="7"/>
  <c r="H506" i="7"/>
  <c r="N505" i="7"/>
  <c r="H505" i="7"/>
  <c r="N504" i="7"/>
  <c r="H504" i="7"/>
  <c r="N503" i="7"/>
  <c r="H503" i="7"/>
  <c r="N502" i="7"/>
  <c r="H502" i="7"/>
  <c r="N501" i="7"/>
  <c r="H501" i="7"/>
  <c r="N500" i="7"/>
  <c r="H500" i="7"/>
  <c r="N499" i="7"/>
  <c r="H499" i="7"/>
  <c r="N498" i="7"/>
  <c r="H498" i="7"/>
  <c r="N497" i="7"/>
  <c r="H497" i="7"/>
  <c r="N496" i="7"/>
  <c r="H496" i="7"/>
  <c r="N495" i="7"/>
  <c r="H495" i="7"/>
  <c r="N494" i="7"/>
  <c r="H494" i="7"/>
  <c r="N493" i="7"/>
  <c r="H493" i="7"/>
  <c r="N492" i="7"/>
  <c r="H492" i="7"/>
  <c r="N491" i="7"/>
  <c r="H491" i="7"/>
  <c r="N490" i="7"/>
  <c r="H490" i="7"/>
  <c r="N489" i="7"/>
  <c r="H489" i="7"/>
  <c r="N488" i="7"/>
  <c r="H488" i="7"/>
  <c r="N487" i="7"/>
  <c r="H487" i="7"/>
  <c r="N486" i="7"/>
  <c r="H486" i="7"/>
  <c r="N485" i="7"/>
  <c r="H485" i="7"/>
  <c r="N484" i="7"/>
  <c r="H484" i="7"/>
  <c r="N483" i="7"/>
  <c r="H483" i="7"/>
  <c r="N482" i="7"/>
  <c r="H482" i="7"/>
  <c r="N481" i="7"/>
  <c r="H481" i="7"/>
  <c r="N480" i="7"/>
  <c r="H480" i="7"/>
  <c r="N479" i="7"/>
  <c r="H479" i="7"/>
  <c r="N478" i="7"/>
  <c r="H478" i="7"/>
  <c r="N477" i="7"/>
  <c r="H477" i="7"/>
  <c r="N476" i="7"/>
  <c r="H476" i="7"/>
  <c r="N475" i="7"/>
  <c r="H475" i="7"/>
  <c r="N474" i="7"/>
  <c r="H474" i="7"/>
  <c r="N473" i="7"/>
  <c r="H473" i="7"/>
  <c r="N472" i="7"/>
  <c r="H472" i="7"/>
  <c r="N471" i="7"/>
  <c r="H471" i="7"/>
  <c r="N470" i="7"/>
  <c r="H470" i="7"/>
  <c r="N469" i="7"/>
  <c r="H469" i="7"/>
  <c r="N468" i="7"/>
  <c r="H468" i="7"/>
  <c r="N467" i="7"/>
  <c r="H467" i="7"/>
  <c r="N466" i="7"/>
  <c r="H466" i="7"/>
  <c r="N465" i="7"/>
  <c r="H465" i="7"/>
  <c r="N464" i="7"/>
  <c r="H464" i="7"/>
  <c r="N463" i="7"/>
  <c r="H463" i="7"/>
  <c r="N462" i="7"/>
  <c r="H462" i="7"/>
  <c r="N461" i="7"/>
  <c r="H461" i="7"/>
  <c r="N460" i="7"/>
  <c r="H460" i="7"/>
  <c r="N459" i="7"/>
  <c r="H459" i="7"/>
  <c r="N458" i="7"/>
  <c r="H458" i="7"/>
  <c r="N457" i="7"/>
  <c r="H457" i="7"/>
  <c r="N456" i="7"/>
  <c r="H456" i="7"/>
  <c r="N455" i="7"/>
  <c r="H455" i="7"/>
  <c r="N454" i="7"/>
  <c r="H454" i="7"/>
  <c r="N453" i="7"/>
  <c r="H453" i="7"/>
  <c r="N452" i="7"/>
  <c r="H452" i="7"/>
  <c r="N451" i="7"/>
  <c r="H451" i="7"/>
  <c r="N450" i="7"/>
  <c r="H450" i="7"/>
  <c r="N449" i="7"/>
  <c r="H449" i="7"/>
  <c r="N448" i="7"/>
  <c r="H448" i="7"/>
  <c r="N447" i="7"/>
  <c r="H447" i="7"/>
  <c r="N446" i="7"/>
  <c r="H446" i="7"/>
  <c r="N445" i="7"/>
  <c r="H445" i="7"/>
  <c r="N444" i="7"/>
  <c r="H444" i="7"/>
  <c r="N443" i="7"/>
  <c r="H443" i="7"/>
  <c r="N442" i="7"/>
  <c r="H442" i="7"/>
  <c r="N441" i="7"/>
  <c r="H441" i="7"/>
  <c r="N440" i="7"/>
  <c r="H440" i="7"/>
  <c r="N439" i="7"/>
  <c r="H439" i="7"/>
  <c r="N438" i="7"/>
  <c r="H438" i="7"/>
  <c r="N437" i="7"/>
  <c r="H437" i="7"/>
  <c r="N436" i="7"/>
  <c r="H436" i="7"/>
  <c r="N435" i="7"/>
  <c r="H435" i="7"/>
  <c r="N434" i="7"/>
  <c r="H434" i="7"/>
  <c r="N433" i="7"/>
  <c r="H433" i="7"/>
  <c r="N432" i="7"/>
  <c r="H432" i="7"/>
  <c r="N431" i="7"/>
  <c r="H431" i="7"/>
  <c r="N430" i="7"/>
  <c r="H430" i="7"/>
  <c r="N429" i="7"/>
  <c r="H429" i="7"/>
  <c r="N428" i="7"/>
  <c r="H428" i="7"/>
  <c r="N427" i="7"/>
  <c r="H427" i="7"/>
  <c r="N426" i="7"/>
  <c r="H426" i="7"/>
  <c r="N425" i="7"/>
  <c r="H425" i="7"/>
  <c r="N424" i="7"/>
  <c r="H424" i="7"/>
  <c r="N423" i="7"/>
  <c r="H423" i="7"/>
  <c r="N422" i="7"/>
  <c r="H422" i="7"/>
  <c r="N421" i="7"/>
  <c r="H421" i="7"/>
  <c r="N420" i="7"/>
  <c r="H420" i="7"/>
  <c r="N419" i="7"/>
  <c r="H419" i="7"/>
  <c r="N418" i="7"/>
  <c r="H418" i="7"/>
  <c r="N417" i="7"/>
  <c r="H417" i="7"/>
  <c r="N416" i="7"/>
  <c r="H416" i="7"/>
  <c r="N415" i="7"/>
  <c r="H415" i="7"/>
  <c r="N414" i="7"/>
  <c r="H414" i="7"/>
  <c r="N413" i="7"/>
  <c r="H413" i="7"/>
  <c r="N412" i="7"/>
  <c r="H412" i="7"/>
  <c r="N411" i="7"/>
  <c r="H411" i="7"/>
  <c r="N410" i="7"/>
  <c r="H410" i="7"/>
  <c r="N409" i="7"/>
  <c r="H409" i="7"/>
  <c r="N408" i="7"/>
  <c r="H408" i="7"/>
  <c r="N407" i="7"/>
  <c r="H407" i="7"/>
  <c r="N406" i="7"/>
  <c r="H406" i="7"/>
  <c r="N405" i="7"/>
  <c r="H405" i="7"/>
  <c r="N404" i="7"/>
  <c r="H404" i="7"/>
  <c r="N403" i="7"/>
  <c r="H403" i="7"/>
  <c r="N402" i="7"/>
  <c r="H402" i="7"/>
  <c r="N401" i="7"/>
  <c r="H401" i="7"/>
  <c r="N400" i="7"/>
  <c r="H400" i="7"/>
  <c r="N399" i="7"/>
  <c r="H399" i="7"/>
  <c r="N398" i="7"/>
  <c r="H398" i="7"/>
  <c r="N397" i="7"/>
  <c r="H397" i="7"/>
  <c r="N396" i="7"/>
  <c r="H396" i="7"/>
  <c r="N395" i="7"/>
  <c r="H395" i="7"/>
  <c r="N394" i="7"/>
  <c r="H394" i="7"/>
  <c r="N393" i="7"/>
  <c r="H393" i="7"/>
  <c r="N392" i="7"/>
  <c r="H392" i="7"/>
  <c r="N391" i="7"/>
  <c r="H391" i="7"/>
  <c r="N390" i="7"/>
  <c r="H390" i="7"/>
  <c r="N389" i="7"/>
  <c r="H389" i="7"/>
  <c r="N388" i="7"/>
  <c r="H388" i="7"/>
  <c r="N387" i="7"/>
  <c r="H387" i="7"/>
  <c r="N386" i="7"/>
  <c r="H386" i="7"/>
  <c r="N385" i="7"/>
  <c r="H385" i="7"/>
  <c r="N384" i="7"/>
  <c r="H384" i="7"/>
  <c r="N383" i="7"/>
  <c r="H383" i="7"/>
  <c r="N382" i="7"/>
  <c r="H382" i="7"/>
  <c r="N381" i="7"/>
  <c r="H381" i="7"/>
  <c r="N380" i="7"/>
  <c r="H380" i="7"/>
  <c r="N379" i="7"/>
  <c r="H379" i="7"/>
  <c r="N378" i="7"/>
  <c r="H378" i="7"/>
  <c r="N377" i="7"/>
  <c r="H377" i="7"/>
  <c r="N376" i="7"/>
  <c r="H376" i="7"/>
  <c r="N375" i="7"/>
  <c r="H375" i="7"/>
  <c r="N374" i="7"/>
  <c r="H374" i="7"/>
  <c r="N373" i="7"/>
  <c r="H373" i="7"/>
  <c r="N372" i="7"/>
  <c r="H372" i="7"/>
  <c r="N371" i="7"/>
  <c r="H371" i="7"/>
  <c r="N370" i="7"/>
  <c r="H370" i="7"/>
  <c r="N369" i="7"/>
  <c r="H369" i="7"/>
  <c r="N368" i="7"/>
  <c r="H368" i="7"/>
  <c r="N367" i="7"/>
  <c r="H367" i="7"/>
  <c r="N366" i="7"/>
  <c r="H366" i="7"/>
  <c r="N365" i="7"/>
  <c r="H365" i="7"/>
  <c r="N364" i="7"/>
  <c r="H364" i="7"/>
  <c r="N363" i="7"/>
  <c r="H363" i="7"/>
  <c r="N362" i="7"/>
  <c r="H362" i="7"/>
  <c r="N361" i="7"/>
  <c r="H361" i="7"/>
  <c r="N360" i="7"/>
  <c r="H360" i="7"/>
  <c r="N359" i="7"/>
  <c r="H359" i="7"/>
  <c r="N358" i="7"/>
  <c r="H358" i="7"/>
  <c r="N357" i="7"/>
  <c r="H357" i="7"/>
  <c r="N356" i="7"/>
  <c r="H356" i="7"/>
  <c r="N355" i="7"/>
  <c r="H355" i="7"/>
  <c r="N354" i="7"/>
  <c r="H354" i="7"/>
  <c r="N353" i="7"/>
  <c r="H353" i="7"/>
  <c r="N352" i="7"/>
  <c r="H352" i="7"/>
  <c r="N351" i="7"/>
  <c r="H351" i="7"/>
  <c r="N350" i="7"/>
  <c r="H350" i="7"/>
  <c r="N349" i="7"/>
  <c r="H349" i="7"/>
  <c r="N348" i="7"/>
  <c r="H348" i="7"/>
  <c r="N347" i="7"/>
  <c r="H347" i="7"/>
  <c r="N346" i="7"/>
  <c r="H346" i="7"/>
  <c r="N345" i="7"/>
  <c r="H345" i="7"/>
  <c r="N344" i="7"/>
  <c r="H344" i="7"/>
  <c r="N343" i="7"/>
  <c r="H343" i="7"/>
  <c r="N342" i="7"/>
  <c r="H342" i="7"/>
  <c r="N341" i="7"/>
  <c r="H341" i="7"/>
  <c r="N340" i="7"/>
  <c r="H340" i="7"/>
  <c r="N339" i="7"/>
  <c r="H339" i="7"/>
  <c r="N338" i="7"/>
  <c r="H338" i="7"/>
  <c r="N337" i="7"/>
  <c r="H337" i="7"/>
  <c r="N336" i="7"/>
  <c r="H336" i="7"/>
  <c r="N335" i="7"/>
  <c r="H335" i="7"/>
  <c r="N334" i="7"/>
  <c r="H334" i="7"/>
  <c r="N333" i="7"/>
  <c r="H333" i="7"/>
  <c r="N332" i="7"/>
  <c r="H332" i="7"/>
  <c r="N331" i="7"/>
  <c r="H331" i="7"/>
  <c r="N330" i="7"/>
  <c r="H330" i="7"/>
  <c r="N329" i="7"/>
  <c r="H329" i="7"/>
  <c r="N328" i="7"/>
  <c r="H328" i="7"/>
  <c r="N327" i="7"/>
  <c r="H327" i="7"/>
  <c r="N326" i="7"/>
  <c r="H326" i="7"/>
  <c r="N325" i="7"/>
  <c r="H325" i="7"/>
  <c r="N324" i="7"/>
  <c r="H324" i="7"/>
  <c r="N323" i="7"/>
  <c r="H323" i="7"/>
  <c r="N322" i="7"/>
  <c r="H322" i="7"/>
  <c r="N321" i="7"/>
  <c r="H321" i="7"/>
  <c r="N320" i="7"/>
  <c r="H320" i="7"/>
  <c r="N319" i="7"/>
  <c r="H319" i="7"/>
  <c r="N318" i="7"/>
  <c r="H318" i="7"/>
  <c r="N317" i="7"/>
  <c r="H317" i="7"/>
  <c r="N316" i="7"/>
  <c r="H316" i="7"/>
  <c r="N315" i="7"/>
  <c r="H315" i="7"/>
  <c r="N314" i="7"/>
  <c r="H314" i="7"/>
  <c r="N313" i="7"/>
  <c r="H313" i="7"/>
  <c r="N312" i="7"/>
  <c r="H312" i="7"/>
  <c r="N311" i="7"/>
  <c r="H311" i="7"/>
  <c r="N310" i="7"/>
  <c r="H310" i="7"/>
  <c r="N309" i="7"/>
  <c r="H309" i="7"/>
  <c r="N308" i="7"/>
  <c r="H308" i="7"/>
  <c r="N307" i="7"/>
  <c r="H307" i="7"/>
  <c r="N306" i="7"/>
  <c r="H306" i="7"/>
  <c r="N305" i="7"/>
  <c r="H305" i="7"/>
  <c r="N304" i="7"/>
  <c r="H304" i="7"/>
  <c r="N303" i="7"/>
  <c r="H303" i="7"/>
  <c r="N302" i="7"/>
  <c r="H302" i="7"/>
  <c r="N301" i="7"/>
  <c r="H301" i="7"/>
  <c r="N300" i="7"/>
  <c r="H300" i="7"/>
  <c r="N299" i="7"/>
  <c r="H299" i="7"/>
  <c r="N298" i="7"/>
  <c r="H298" i="7"/>
  <c r="N297" i="7"/>
  <c r="H297" i="7"/>
  <c r="N296" i="7"/>
  <c r="H296" i="7"/>
  <c r="N295" i="7"/>
  <c r="H295" i="7"/>
  <c r="N294" i="7"/>
  <c r="H294" i="7"/>
  <c r="N293" i="7"/>
  <c r="H293" i="7"/>
  <c r="N292" i="7"/>
  <c r="H292" i="7"/>
  <c r="N291" i="7"/>
  <c r="H291" i="7"/>
  <c r="N290" i="7"/>
  <c r="H290" i="7"/>
  <c r="N289" i="7"/>
  <c r="H289" i="7"/>
  <c r="N288" i="7"/>
  <c r="H288" i="7"/>
  <c r="N287" i="7"/>
  <c r="H287" i="7"/>
  <c r="N286" i="7"/>
  <c r="H286" i="7"/>
  <c r="N285" i="7"/>
  <c r="H285" i="7"/>
  <c r="N284" i="7"/>
  <c r="H284" i="7"/>
  <c r="N283" i="7"/>
  <c r="H283" i="7"/>
  <c r="N282" i="7"/>
  <c r="H282" i="7"/>
  <c r="N281" i="7"/>
  <c r="H281" i="7"/>
  <c r="N280" i="7"/>
  <c r="H280" i="7"/>
  <c r="N279" i="7"/>
  <c r="H279" i="7"/>
  <c r="N278" i="7"/>
  <c r="H278" i="7"/>
  <c r="N277" i="7"/>
  <c r="H277" i="7"/>
  <c r="N276" i="7"/>
  <c r="H276" i="7"/>
  <c r="N275" i="7"/>
  <c r="H275" i="7"/>
  <c r="N274" i="7"/>
  <c r="H274" i="7"/>
  <c r="N273" i="7"/>
  <c r="H273" i="7"/>
  <c r="N272" i="7"/>
  <c r="H272" i="7"/>
  <c r="N271" i="7"/>
  <c r="H271" i="7"/>
  <c r="N270" i="7"/>
  <c r="H270" i="7"/>
  <c r="N269" i="7"/>
  <c r="H269" i="7"/>
  <c r="N268" i="7"/>
  <c r="H268" i="7"/>
  <c r="N267" i="7"/>
  <c r="H267" i="7"/>
  <c r="N266" i="7"/>
  <c r="H266" i="7"/>
  <c r="N265" i="7"/>
  <c r="H265" i="7"/>
  <c r="N264" i="7"/>
  <c r="H264" i="7"/>
  <c r="N263" i="7"/>
  <c r="H263" i="7"/>
  <c r="N262" i="7"/>
  <c r="H262" i="7"/>
  <c r="N261" i="7"/>
  <c r="H261" i="7"/>
  <c r="N260" i="7"/>
  <c r="H260" i="7"/>
  <c r="N259" i="7"/>
  <c r="H259" i="7"/>
  <c r="N258" i="7"/>
  <c r="H258" i="7"/>
  <c r="N257" i="7"/>
  <c r="H257" i="7"/>
  <c r="N256" i="7"/>
  <c r="H256" i="7"/>
  <c r="N255" i="7"/>
  <c r="H255" i="7"/>
  <c r="N254" i="7"/>
  <c r="H254" i="7"/>
  <c r="N253" i="7"/>
  <c r="H253" i="7"/>
  <c r="N252" i="7"/>
  <c r="H252" i="7"/>
  <c r="N251" i="7"/>
  <c r="H251" i="7"/>
  <c r="N250" i="7"/>
  <c r="H250" i="7"/>
  <c r="N249" i="7"/>
  <c r="H249" i="7"/>
  <c r="N248" i="7"/>
  <c r="H248" i="7"/>
  <c r="N247" i="7"/>
  <c r="H247" i="7"/>
  <c r="N246" i="7"/>
  <c r="H246" i="7"/>
  <c r="N245" i="7"/>
  <c r="H245" i="7"/>
  <c r="N244" i="7"/>
  <c r="H244" i="7"/>
  <c r="N243" i="7"/>
  <c r="H243" i="7"/>
  <c r="N242" i="7"/>
  <c r="H242" i="7"/>
  <c r="N241" i="7"/>
  <c r="H241" i="7"/>
  <c r="N240" i="7"/>
  <c r="H240" i="7"/>
  <c r="N239" i="7"/>
  <c r="H239" i="7"/>
  <c r="N238" i="7"/>
  <c r="H238" i="7"/>
  <c r="N237" i="7"/>
  <c r="H237" i="7"/>
  <c r="N236" i="7"/>
  <c r="H236" i="7"/>
  <c r="N235" i="7"/>
  <c r="H235" i="7"/>
  <c r="N234" i="7"/>
  <c r="H234" i="7"/>
  <c r="N233" i="7"/>
  <c r="H233" i="7"/>
  <c r="N232" i="7"/>
  <c r="H232" i="7"/>
  <c r="N231" i="7"/>
  <c r="H231" i="7"/>
  <c r="N230" i="7"/>
  <c r="H230" i="7"/>
  <c r="N229" i="7"/>
  <c r="H229" i="7"/>
  <c r="N228" i="7"/>
  <c r="H228" i="7"/>
  <c r="N227" i="7"/>
  <c r="H227" i="7"/>
  <c r="N226" i="7"/>
  <c r="H226" i="7"/>
  <c r="N225" i="7"/>
  <c r="H225" i="7"/>
  <c r="N224" i="7"/>
  <c r="H224" i="7"/>
  <c r="N223" i="7"/>
  <c r="H223" i="7"/>
  <c r="N222" i="7"/>
  <c r="H222" i="7"/>
  <c r="N221" i="7"/>
  <c r="H221" i="7"/>
  <c r="N220" i="7"/>
  <c r="H220" i="7"/>
  <c r="N219" i="7"/>
  <c r="H219" i="7"/>
  <c r="N218" i="7"/>
  <c r="H218" i="7"/>
  <c r="N217" i="7"/>
  <c r="H217" i="7"/>
  <c r="N216" i="7"/>
  <c r="H216" i="7"/>
  <c r="N215" i="7"/>
  <c r="H215" i="7"/>
  <c r="N214" i="7"/>
  <c r="H214" i="7"/>
  <c r="N213" i="7"/>
  <c r="H213" i="7"/>
  <c r="N212" i="7"/>
  <c r="H212" i="7"/>
  <c r="N211" i="7"/>
  <c r="H211" i="7"/>
  <c r="N210" i="7"/>
  <c r="H210" i="7"/>
  <c r="N209" i="7"/>
  <c r="H209" i="7"/>
  <c r="N208" i="7"/>
  <c r="H208" i="7"/>
  <c r="N207" i="7"/>
  <c r="H207" i="7"/>
  <c r="N206" i="7"/>
  <c r="H206" i="7"/>
  <c r="N205" i="7"/>
  <c r="H205" i="7"/>
  <c r="N204" i="7"/>
  <c r="H204" i="7"/>
  <c r="N203" i="7"/>
  <c r="H203" i="7"/>
  <c r="N202" i="7"/>
  <c r="H202" i="7"/>
  <c r="N201" i="7"/>
  <c r="H201" i="7"/>
  <c r="N200" i="7"/>
  <c r="H200" i="7"/>
  <c r="N199" i="7"/>
  <c r="H199" i="7"/>
  <c r="N198" i="7"/>
  <c r="H198" i="7"/>
  <c r="N197" i="7"/>
  <c r="H197" i="7"/>
  <c r="N196" i="7"/>
  <c r="H196" i="7"/>
  <c r="N195" i="7"/>
  <c r="H195" i="7"/>
  <c r="N194" i="7"/>
  <c r="H194" i="7"/>
  <c r="N193" i="7"/>
  <c r="H193" i="7"/>
  <c r="N192" i="7"/>
  <c r="H192" i="7"/>
  <c r="N191" i="7"/>
  <c r="H191" i="7"/>
  <c r="N190" i="7"/>
  <c r="H190" i="7"/>
  <c r="N189" i="7"/>
  <c r="H189" i="7"/>
  <c r="N188" i="7"/>
  <c r="H188" i="7"/>
  <c r="N187" i="7"/>
  <c r="H187" i="7"/>
  <c r="N186" i="7"/>
  <c r="H186" i="7"/>
  <c r="N185" i="7"/>
  <c r="H185" i="7"/>
  <c r="N184" i="7"/>
  <c r="H184" i="7"/>
  <c r="N183" i="7"/>
  <c r="H183" i="7"/>
  <c r="N182" i="7"/>
  <c r="H182" i="7"/>
  <c r="N181" i="7"/>
  <c r="H181" i="7"/>
  <c r="N180" i="7"/>
  <c r="H180" i="7"/>
  <c r="N179" i="7"/>
  <c r="H179" i="7"/>
  <c r="N178" i="7"/>
  <c r="H178" i="7"/>
  <c r="N177" i="7"/>
  <c r="H177" i="7"/>
  <c r="N176" i="7"/>
  <c r="H176" i="7"/>
  <c r="N175" i="7"/>
  <c r="H175" i="7"/>
  <c r="N174" i="7"/>
  <c r="H174" i="7"/>
  <c r="N173" i="7"/>
  <c r="H173" i="7"/>
  <c r="N172" i="7"/>
  <c r="H172" i="7"/>
  <c r="N171" i="7"/>
  <c r="H171" i="7"/>
  <c r="N170" i="7"/>
  <c r="H170" i="7"/>
  <c r="N169" i="7"/>
  <c r="H169" i="7"/>
  <c r="N168" i="7"/>
  <c r="H168" i="7"/>
  <c r="N167" i="7"/>
  <c r="H167" i="7"/>
  <c r="N166" i="7"/>
  <c r="H166" i="7"/>
  <c r="N165" i="7"/>
  <c r="H165" i="7"/>
  <c r="N164" i="7"/>
  <c r="H164" i="7"/>
  <c r="N163" i="7"/>
  <c r="H163" i="7"/>
  <c r="N162" i="7"/>
  <c r="H162" i="7"/>
  <c r="N161" i="7"/>
  <c r="H161" i="7"/>
  <c r="N160" i="7"/>
  <c r="H160" i="7"/>
  <c r="N159" i="7"/>
  <c r="H159" i="7"/>
  <c r="N158" i="7"/>
  <c r="H158" i="7"/>
  <c r="N157" i="7"/>
  <c r="H157" i="7"/>
  <c r="N156" i="7"/>
  <c r="H156" i="7"/>
  <c r="N155" i="7"/>
  <c r="H155" i="7"/>
  <c r="N154" i="7"/>
  <c r="H154" i="7"/>
  <c r="N153" i="7"/>
  <c r="H153" i="7"/>
  <c r="N152" i="7"/>
  <c r="H152" i="7"/>
  <c r="N151" i="7"/>
  <c r="H151" i="7"/>
  <c r="N150" i="7"/>
  <c r="H150" i="7"/>
  <c r="N149" i="7"/>
  <c r="H149" i="7"/>
  <c r="N148" i="7"/>
  <c r="H148" i="7"/>
  <c r="N147" i="7"/>
  <c r="H147" i="7"/>
  <c r="N146" i="7"/>
  <c r="H146" i="7"/>
  <c r="N145" i="7"/>
  <c r="H145" i="7"/>
  <c r="N144" i="7"/>
  <c r="H144" i="7"/>
  <c r="N143" i="7"/>
  <c r="H143" i="7"/>
  <c r="N142" i="7"/>
  <c r="H142" i="7"/>
  <c r="N141" i="7"/>
  <c r="H141" i="7"/>
  <c r="N140" i="7"/>
  <c r="H140" i="7"/>
  <c r="N139" i="7"/>
  <c r="H139" i="7"/>
  <c r="N138" i="7"/>
  <c r="H138" i="7"/>
  <c r="N137" i="7"/>
  <c r="H137" i="7"/>
  <c r="N136" i="7"/>
  <c r="H136" i="7"/>
  <c r="N135" i="7"/>
  <c r="H135" i="7"/>
  <c r="N134" i="7"/>
  <c r="H134" i="7"/>
  <c r="N133" i="7"/>
  <c r="H133" i="7"/>
  <c r="N132" i="7"/>
  <c r="H132" i="7"/>
  <c r="N131" i="7"/>
  <c r="H131" i="7"/>
  <c r="N130" i="7"/>
  <c r="H130" i="7"/>
  <c r="N129" i="7"/>
  <c r="H129" i="7"/>
  <c r="N128" i="7"/>
  <c r="H128" i="7"/>
  <c r="N127" i="7"/>
  <c r="H127" i="7"/>
  <c r="N126" i="7"/>
  <c r="H126" i="7"/>
  <c r="N125" i="7"/>
  <c r="H125" i="7"/>
  <c r="N124" i="7"/>
  <c r="H124" i="7"/>
  <c r="N123" i="7"/>
  <c r="H123" i="7"/>
  <c r="N122" i="7"/>
  <c r="H122" i="7"/>
  <c r="N121" i="7"/>
  <c r="H121" i="7"/>
  <c r="N120" i="7"/>
  <c r="H120" i="7"/>
  <c r="N119" i="7"/>
  <c r="H119" i="7"/>
  <c r="N118" i="7"/>
  <c r="H118" i="7"/>
  <c r="N117" i="7"/>
  <c r="H117" i="7"/>
  <c r="N116" i="7"/>
  <c r="H116" i="7"/>
  <c r="N115" i="7"/>
  <c r="H115" i="7"/>
  <c r="N114" i="7"/>
  <c r="H114" i="7"/>
  <c r="N113" i="7"/>
  <c r="H113" i="7"/>
  <c r="N112" i="7"/>
  <c r="H112" i="7"/>
  <c r="N111" i="7"/>
  <c r="H111" i="7"/>
  <c r="N110" i="7"/>
  <c r="H110" i="7"/>
  <c r="N109" i="7"/>
  <c r="H109" i="7"/>
  <c r="N108" i="7"/>
  <c r="H108" i="7"/>
  <c r="N107" i="7"/>
  <c r="H107" i="7"/>
  <c r="N106" i="7"/>
  <c r="H106" i="7"/>
  <c r="N105" i="7"/>
  <c r="H105" i="7"/>
  <c r="N104" i="7"/>
  <c r="H104" i="7"/>
  <c r="N103" i="7"/>
  <c r="H103" i="7"/>
  <c r="N102" i="7"/>
  <c r="H102" i="7"/>
  <c r="N101" i="7"/>
  <c r="H101" i="7"/>
  <c r="N100" i="7"/>
  <c r="H100" i="7"/>
  <c r="N99" i="7"/>
  <c r="H99" i="7"/>
  <c r="N98" i="7"/>
  <c r="H98" i="7"/>
  <c r="N97" i="7"/>
  <c r="H97" i="7"/>
  <c r="N96" i="7"/>
  <c r="H96" i="7"/>
  <c r="N95" i="7"/>
  <c r="H95" i="7"/>
  <c r="N94" i="7"/>
  <c r="H94" i="7"/>
  <c r="N93" i="7"/>
  <c r="H93" i="7"/>
  <c r="N92" i="7"/>
  <c r="H92" i="7"/>
  <c r="N91" i="7"/>
  <c r="H91" i="7"/>
  <c r="N90" i="7"/>
  <c r="H90" i="7"/>
  <c r="N89" i="7"/>
  <c r="H89" i="7"/>
  <c r="N88" i="7"/>
  <c r="H88" i="7"/>
  <c r="N87" i="7"/>
  <c r="H87" i="7"/>
  <c r="N86" i="7"/>
  <c r="H86" i="7"/>
  <c r="N85" i="7"/>
  <c r="H85" i="7"/>
  <c r="N84" i="7"/>
  <c r="H84" i="7"/>
  <c r="N83" i="7"/>
  <c r="H83" i="7"/>
  <c r="N82" i="7"/>
  <c r="H82" i="7"/>
  <c r="N81" i="7"/>
  <c r="H81" i="7"/>
  <c r="N80" i="7"/>
  <c r="H80" i="7"/>
  <c r="N79" i="7"/>
  <c r="H79" i="7"/>
  <c r="N78" i="7"/>
  <c r="H78" i="7"/>
  <c r="N77" i="7"/>
  <c r="H77" i="7"/>
  <c r="N76" i="7"/>
  <c r="H76" i="7"/>
  <c r="N75" i="7"/>
  <c r="H75" i="7"/>
  <c r="N74" i="7"/>
  <c r="H74" i="7"/>
  <c r="N73" i="7"/>
  <c r="H73" i="7"/>
  <c r="N72" i="7"/>
  <c r="H72" i="7"/>
  <c r="N71" i="7"/>
  <c r="H71" i="7"/>
  <c r="N70" i="7"/>
  <c r="H70" i="7"/>
  <c r="N69" i="7"/>
  <c r="H69" i="7"/>
  <c r="N68" i="7"/>
  <c r="H68" i="7"/>
  <c r="N67" i="7"/>
  <c r="H67" i="7"/>
  <c r="N66" i="7"/>
  <c r="H66" i="7"/>
  <c r="N65" i="7"/>
  <c r="H65" i="7"/>
  <c r="N64" i="7"/>
  <c r="H64" i="7"/>
  <c r="N63" i="7"/>
  <c r="H63" i="7"/>
  <c r="N62" i="7"/>
  <c r="H62" i="7"/>
  <c r="N61" i="7"/>
  <c r="H61" i="7"/>
  <c r="N60" i="7"/>
  <c r="H60" i="7"/>
  <c r="N59" i="7"/>
  <c r="H59" i="7"/>
  <c r="N58" i="7"/>
  <c r="H58" i="7"/>
  <c r="N57" i="7"/>
  <c r="H57" i="7"/>
  <c r="N56" i="7"/>
  <c r="H56" i="7"/>
  <c r="N55" i="7"/>
  <c r="H55" i="7"/>
  <c r="N54" i="7"/>
  <c r="H54" i="7"/>
  <c r="N53" i="7"/>
  <c r="H53" i="7"/>
  <c r="N52" i="7"/>
  <c r="H52" i="7"/>
  <c r="N51" i="7"/>
  <c r="H51" i="7"/>
  <c r="N50" i="7"/>
  <c r="H50" i="7"/>
  <c r="N49" i="7"/>
  <c r="H49" i="7"/>
  <c r="N48" i="7"/>
  <c r="H48" i="7"/>
  <c r="N47" i="7"/>
  <c r="H47" i="7"/>
  <c r="N46" i="7"/>
  <c r="H46" i="7"/>
  <c r="N45" i="7"/>
  <c r="H45" i="7"/>
  <c r="N44" i="7"/>
  <c r="H44" i="7"/>
  <c r="N43" i="7"/>
  <c r="H43" i="7"/>
  <c r="N42" i="7"/>
  <c r="H42" i="7"/>
  <c r="N41" i="7"/>
  <c r="H41" i="7"/>
  <c r="N40" i="7"/>
  <c r="H40" i="7"/>
  <c r="N39" i="7"/>
  <c r="H39" i="7"/>
  <c r="N38" i="7"/>
  <c r="H38" i="7"/>
  <c r="N37" i="7"/>
  <c r="H37" i="7"/>
  <c r="N36" i="7"/>
  <c r="H36" i="7"/>
  <c r="N35" i="7"/>
  <c r="H35" i="7"/>
  <c r="N34" i="7"/>
  <c r="H34" i="7"/>
  <c r="N33" i="7"/>
  <c r="H33" i="7"/>
  <c r="N32" i="7"/>
  <c r="H32" i="7"/>
  <c r="N31" i="7"/>
  <c r="H31" i="7"/>
  <c r="N30" i="7"/>
  <c r="H30" i="7"/>
  <c r="N29" i="7"/>
  <c r="H29" i="7"/>
  <c r="N28" i="7"/>
  <c r="H28" i="7"/>
  <c r="N27" i="7"/>
  <c r="H27" i="7"/>
  <c r="N26" i="7"/>
  <c r="H26" i="7"/>
  <c r="N25" i="7"/>
  <c r="H25" i="7"/>
  <c r="N24" i="7"/>
  <c r="H24" i="7"/>
  <c r="N23" i="7"/>
  <c r="H23" i="7"/>
  <c r="N22" i="7"/>
  <c r="H22" i="7"/>
  <c r="N21" i="7"/>
  <c r="H21" i="7"/>
  <c r="N20" i="7"/>
  <c r="H20" i="7"/>
  <c r="N19" i="7"/>
  <c r="H19" i="7"/>
  <c r="N18" i="7"/>
  <c r="H18" i="7"/>
  <c r="N17" i="7"/>
  <c r="H17" i="7"/>
  <c r="N16" i="7"/>
  <c r="H16" i="7"/>
  <c r="N15" i="7"/>
  <c r="H15" i="7"/>
  <c r="N14" i="7"/>
  <c r="H14" i="7"/>
  <c r="N13" i="7"/>
  <c r="H13" i="7"/>
  <c r="N12" i="7"/>
  <c r="H12" i="7"/>
  <c r="N11" i="7"/>
  <c r="H11" i="7"/>
  <c r="N10" i="7"/>
  <c r="H10" i="7"/>
  <c r="N9" i="7"/>
  <c r="H9" i="7"/>
  <c r="N8" i="7"/>
  <c r="H8" i="7"/>
  <c r="N7" i="7"/>
  <c r="H7" i="7"/>
  <c r="N6" i="7"/>
  <c r="H6" i="7"/>
  <c r="N5" i="7"/>
  <c r="H5" i="7"/>
  <c r="N4" i="7"/>
  <c r="H4" i="7"/>
  <c r="N3" i="7"/>
  <c r="H3" i="7"/>
  <c r="V2" i="7"/>
  <c r="U2" i="7"/>
  <c r="U3" i="7" s="1"/>
  <c r="P2" i="7"/>
  <c r="N2" i="7"/>
  <c r="I2" i="9" s="1"/>
  <c r="K2" i="7"/>
  <c r="J2" i="7"/>
  <c r="I2" i="7"/>
  <c r="H2" i="7"/>
  <c r="I3" i="7" s="1"/>
  <c r="B2" i="7"/>
  <c r="B3" i="7" s="1"/>
  <c r="B4" i="7" l="1"/>
  <c r="K3" i="7"/>
  <c r="U4" i="7"/>
  <c r="I4" i="7"/>
  <c r="I5" i="7" s="1"/>
  <c r="I6" i="7" s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I53" i="7" s="1"/>
  <c r="I54" i="7" s="1"/>
  <c r="I55" i="7" s="1"/>
  <c r="I56" i="7" s="1"/>
  <c r="I57" i="7" s="1"/>
  <c r="I58" i="7" s="1"/>
  <c r="I59" i="7" s="1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77" i="7" s="1"/>
  <c r="I78" i="7" s="1"/>
  <c r="I79" i="7" s="1"/>
  <c r="I80" i="7" s="1"/>
  <c r="I81" i="7" s="1"/>
  <c r="I82" i="7" s="1"/>
  <c r="I83" i="7" s="1"/>
  <c r="I84" i="7" s="1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I97" i="7" s="1"/>
  <c r="I98" i="7" s="1"/>
  <c r="I99" i="7" s="1"/>
  <c r="I100" i="7" s="1"/>
  <c r="I101" i="7" s="1"/>
  <c r="I102" i="7" s="1"/>
  <c r="I103" i="7" s="1"/>
  <c r="I104" i="7" s="1"/>
  <c r="I105" i="7" s="1"/>
  <c r="I106" i="7" s="1"/>
  <c r="I107" i="7" s="1"/>
  <c r="I108" i="7" s="1"/>
  <c r="I109" i="7" s="1"/>
  <c r="I110" i="7" s="1"/>
  <c r="I111" i="7" s="1"/>
  <c r="I112" i="7" s="1"/>
  <c r="I113" i="7" s="1"/>
  <c r="I114" i="7" s="1"/>
  <c r="I115" i="7" s="1"/>
  <c r="I116" i="7" s="1"/>
  <c r="I117" i="7" s="1"/>
  <c r="I118" i="7" s="1"/>
  <c r="I119" i="7" s="1"/>
  <c r="I120" i="7" s="1"/>
  <c r="I121" i="7" s="1"/>
  <c r="I122" i="7" s="1"/>
  <c r="I123" i="7" s="1"/>
  <c r="I124" i="7" s="1"/>
  <c r="I125" i="7" s="1"/>
  <c r="I126" i="7" s="1"/>
  <c r="I127" i="7" s="1"/>
  <c r="I128" i="7" s="1"/>
  <c r="I129" i="7" s="1"/>
  <c r="I130" i="7" s="1"/>
  <c r="I131" i="7" s="1"/>
  <c r="I132" i="7" s="1"/>
  <c r="I133" i="7" s="1"/>
  <c r="I134" i="7" s="1"/>
  <c r="I135" i="7" s="1"/>
  <c r="I136" i="7" s="1"/>
  <c r="I137" i="7" s="1"/>
  <c r="I138" i="7" s="1"/>
  <c r="I139" i="7" s="1"/>
  <c r="I140" i="7" s="1"/>
  <c r="I141" i="7" s="1"/>
  <c r="I142" i="7" s="1"/>
  <c r="I143" i="7" s="1"/>
  <c r="I144" i="7" s="1"/>
  <c r="I145" i="7" s="1"/>
  <c r="I146" i="7" s="1"/>
  <c r="I147" i="7" s="1"/>
  <c r="I148" i="7" s="1"/>
  <c r="I149" i="7" s="1"/>
  <c r="I150" i="7" s="1"/>
  <c r="I151" i="7" s="1"/>
  <c r="I152" i="7" s="1"/>
  <c r="I153" i="7" s="1"/>
  <c r="I154" i="7" s="1"/>
  <c r="I155" i="7" s="1"/>
  <c r="I156" i="7" s="1"/>
  <c r="I157" i="7" s="1"/>
  <c r="I158" i="7" s="1"/>
  <c r="I159" i="7" s="1"/>
  <c r="I160" i="7" s="1"/>
  <c r="I161" i="7" s="1"/>
  <c r="I162" i="7" s="1"/>
  <c r="I163" i="7" s="1"/>
  <c r="I164" i="7" s="1"/>
  <c r="I165" i="7" s="1"/>
  <c r="I166" i="7" s="1"/>
  <c r="I167" i="7" s="1"/>
  <c r="I168" i="7" s="1"/>
  <c r="I169" i="7" s="1"/>
  <c r="I170" i="7" s="1"/>
  <c r="I171" i="7" s="1"/>
  <c r="I172" i="7" s="1"/>
  <c r="I173" i="7" s="1"/>
  <c r="I174" i="7" s="1"/>
  <c r="I175" i="7" s="1"/>
  <c r="I176" i="7" s="1"/>
  <c r="I177" i="7" s="1"/>
  <c r="I178" i="7" s="1"/>
  <c r="I179" i="7" s="1"/>
  <c r="I180" i="7" s="1"/>
  <c r="I181" i="7" s="1"/>
  <c r="I182" i="7" s="1"/>
  <c r="I183" i="7" s="1"/>
  <c r="I184" i="7" s="1"/>
  <c r="I185" i="7" s="1"/>
  <c r="I186" i="7" s="1"/>
  <c r="I187" i="7" s="1"/>
  <c r="I188" i="7" s="1"/>
  <c r="I189" i="7" s="1"/>
  <c r="I190" i="7" s="1"/>
  <c r="I191" i="7" s="1"/>
  <c r="I192" i="7" s="1"/>
  <c r="I193" i="7" s="1"/>
  <c r="I194" i="7" s="1"/>
  <c r="I195" i="7" s="1"/>
  <c r="I196" i="7" s="1"/>
  <c r="I197" i="7" s="1"/>
  <c r="I198" i="7" s="1"/>
  <c r="I199" i="7" s="1"/>
  <c r="I200" i="7" s="1"/>
  <c r="I201" i="7" s="1"/>
  <c r="I202" i="7" s="1"/>
  <c r="I203" i="7" s="1"/>
  <c r="I204" i="7" s="1"/>
  <c r="I205" i="7" s="1"/>
  <c r="I206" i="7" s="1"/>
  <c r="I207" i="7" s="1"/>
  <c r="I208" i="7" s="1"/>
  <c r="I209" i="7" s="1"/>
  <c r="I210" i="7" s="1"/>
  <c r="I211" i="7" s="1"/>
  <c r="I212" i="7" s="1"/>
  <c r="I213" i="7" s="1"/>
  <c r="I214" i="7" s="1"/>
  <c r="I215" i="7" s="1"/>
  <c r="I216" i="7" s="1"/>
  <c r="I217" i="7" s="1"/>
  <c r="I218" i="7" s="1"/>
  <c r="I219" i="7" s="1"/>
  <c r="I220" i="7" s="1"/>
  <c r="I221" i="7" s="1"/>
  <c r="I222" i="7" s="1"/>
  <c r="I223" i="7" s="1"/>
  <c r="I224" i="7" s="1"/>
  <c r="I225" i="7" s="1"/>
  <c r="I226" i="7" s="1"/>
  <c r="I227" i="7" s="1"/>
  <c r="I228" i="7" s="1"/>
  <c r="I229" i="7" s="1"/>
  <c r="I230" i="7" s="1"/>
  <c r="I231" i="7" s="1"/>
  <c r="I232" i="7" s="1"/>
  <c r="I233" i="7" s="1"/>
  <c r="I234" i="7" s="1"/>
  <c r="I235" i="7" s="1"/>
  <c r="I236" i="7" s="1"/>
  <c r="I237" i="7" s="1"/>
  <c r="I238" i="7" s="1"/>
  <c r="I239" i="7" s="1"/>
  <c r="I240" i="7" s="1"/>
  <c r="I241" i="7" s="1"/>
  <c r="I242" i="7" s="1"/>
  <c r="I243" i="7" s="1"/>
  <c r="I244" i="7" s="1"/>
  <c r="I245" i="7" s="1"/>
  <c r="I246" i="7" s="1"/>
  <c r="I247" i="7" s="1"/>
  <c r="I248" i="7" s="1"/>
  <c r="I249" i="7" s="1"/>
  <c r="I250" i="7" s="1"/>
  <c r="I251" i="7" s="1"/>
  <c r="I252" i="7" s="1"/>
  <c r="I253" i="7" s="1"/>
  <c r="I254" i="7" s="1"/>
  <c r="I255" i="7" s="1"/>
  <c r="I256" i="7" s="1"/>
  <c r="I257" i="7" s="1"/>
  <c r="I258" i="7" s="1"/>
  <c r="I259" i="7" s="1"/>
  <c r="I260" i="7" s="1"/>
  <c r="I261" i="7" s="1"/>
  <c r="I262" i="7" s="1"/>
  <c r="I263" i="7" s="1"/>
  <c r="I264" i="7" s="1"/>
  <c r="I265" i="7" s="1"/>
  <c r="I266" i="7" s="1"/>
  <c r="I267" i="7" s="1"/>
  <c r="I268" i="7" s="1"/>
  <c r="I269" i="7" s="1"/>
  <c r="I270" i="7" s="1"/>
  <c r="I271" i="7" s="1"/>
  <c r="I272" i="7" s="1"/>
  <c r="I273" i="7" s="1"/>
  <c r="I274" i="7" s="1"/>
  <c r="I275" i="7" s="1"/>
  <c r="I276" i="7" s="1"/>
  <c r="I277" i="7" s="1"/>
  <c r="I278" i="7" s="1"/>
  <c r="I279" i="7" s="1"/>
  <c r="I280" i="7" s="1"/>
  <c r="I281" i="7" s="1"/>
  <c r="I282" i="7" s="1"/>
  <c r="I283" i="7" s="1"/>
  <c r="I284" i="7" s="1"/>
  <c r="I285" i="7" s="1"/>
  <c r="I286" i="7" s="1"/>
  <c r="I287" i="7" s="1"/>
  <c r="I288" i="7" s="1"/>
  <c r="I289" i="7" s="1"/>
  <c r="I290" i="7" s="1"/>
  <c r="I291" i="7" s="1"/>
  <c r="I292" i="7" s="1"/>
  <c r="I293" i="7" s="1"/>
  <c r="I294" i="7" s="1"/>
  <c r="I295" i="7" s="1"/>
  <c r="I296" i="7" s="1"/>
  <c r="I297" i="7" s="1"/>
  <c r="I298" i="7" s="1"/>
  <c r="I299" i="7" s="1"/>
  <c r="I300" i="7" s="1"/>
  <c r="I301" i="7" s="1"/>
  <c r="I302" i="7" s="1"/>
  <c r="I303" i="7" s="1"/>
  <c r="I304" i="7" s="1"/>
  <c r="I305" i="7" s="1"/>
  <c r="I306" i="7" s="1"/>
  <c r="I307" i="7" s="1"/>
  <c r="I308" i="7" s="1"/>
  <c r="I309" i="7" s="1"/>
  <c r="I310" i="7" s="1"/>
  <c r="I311" i="7" s="1"/>
  <c r="I312" i="7" s="1"/>
  <c r="I313" i="7" s="1"/>
  <c r="I314" i="7" s="1"/>
  <c r="I315" i="7" s="1"/>
  <c r="I316" i="7" s="1"/>
  <c r="I317" i="7" s="1"/>
  <c r="I318" i="7" s="1"/>
  <c r="I319" i="7" s="1"/>
  <c r="I320" i="7" s="1"/>
  <c r="I321" i="7" s="1"/>
  <c r="I322" i="7" s="1"/>
  <c r="I323" i="7" s="1"/>
  <c r="I324" i="7" s="1"/>
  <c r="I325" i="7" s="1"/>
  <c r="I326" i="7" s="1"/>
  <c r="I327" i="7" s="1"/>
  <c r="I328" i="7" s="1"/>
  <c r="I329" i="7" s="1"/>
  <c r="I330" i="7" s="1"/>
  <c r="I331" i="7" s="1"/>
  <c r="I332" i="7" s="1"/>
  <c r="I333" i="7" s="1"/>
  <c r="I334" i="7" s="1"/>
  <c r="I335" i="7" s="1"/>
  <c r="I336" i="7" s="1"/>
  <c r="I337" i="7" s="1"/>
  <c r="I338" i="7" s="1"/>
  <c r="I339" i="7" s="1"/>
  <c r="I340" i="7" s="1"/>
  <c r="I341" i="7" s="1"/>
  <c r="I342" i="7" s="1"/>
  <c r="I343" i="7" s="1"/>
  <c r="I344" i="7" s="1"/>
  <c r="I345" i="7" s="1"/>
  <c r="I346" i="7" s="1"/>
  <c r="I347" i="7" s="1"/>
  <c r="I348" i="7" s="1"/>
  <c r="I349" i="7" s="1"/>
  <c r="I350" i="7" s="1"/>
  <c r="I351" i="7" s="1"/>
  <c r="I352" i="7" s="1"/>
  <c r="I353" i="7" s="1"/>
  <c r="I354" i="7" s="1"/>
  <c r="I355" i="7" s="1"/>
  <c r="I356" i="7" s="1"/>
  <c r="I357" i="7" s="1"/>
  <c r="I358" i="7" s="1"/>
  <c r="I359" i="7" s="1"/>
  <c r="I360" i="7" s="1"/>
  <c r="I361" i="7" s="1"/>
  <c r="I362" i="7" s="1"/>
  <c r="I363" i="7" s="1"/>
  <c r="I364" i="7" s="1"/>
  <c r="I365" i="7" s="1"/>
  <c r="I366" i="7" s="1"/>
  <c r="I367" i="7" s="1"/>
  <c r="I368" i="7" s="1"/>
  <c r="I369" i="7" s="1"/>
  <c r="I370" i="7" s="1"/>
  <c r="I371" i="7" s="1"/>
  <c r="I372" i="7" s="1"/>
  <c r="I373" i="7" s="1"/>
  <c r="I374" i="7" s="1"/>
  <c r="I375" i="7" s="1"/>
  <c r="I376" i="7" s="1"/>
  <c r="I377" i="7" s="1"/>
  <c r="I378" i="7" s="1"/>
  <c r="I379" i="7" s="1"/>
  <c r="I380" i="7" s="1"/>
  <c r="I381" i="7" s="1"/>
  <c r="I382" i="7" s="1"/>
  <c r="I383" i="7" s="1"/>
  <c r="I384" i="7" s="1"/>
  <c r="I385" i="7" s="1"/>
  <c r="I386" i="7" s="1"/>
  <c r="I387" i="7" s="1"/>
  <c r="I388" i="7" s="1"/>
  <c r="I389" i="7" s="1"/>
  <c r="I390" i="7" s="1"/>
  <c r="I391" i="7" s="1"/>
  <c r="I392" i="7" s="1"/>
  <c r="I393" i="7" s="1"/>
  <c r="I394" i="7" s="1"/>
  <c r="I395" i="7" s="1"/>
  <c r="I396" i="7" s="1"/>
  <c r="I397" i="7" s="1"/>
  <c r="I398" i="7" s="1"/>
  <c r="I399" i="7" s="1"/>
  <c r="I400" i="7" s="1"/>
  <c r="I401" i="7" s="1"/>
  <c r="I402" i="7" s="1"/>
  <c r="I403" i="7" s="1"/>
  <c r="I404" i="7" s="1"/>
  <c r="I405" i="7" s="1"/>
  <c r="I406" i="7" s="1"/>
  <c r="I407" i="7" s="1"/>
  <c r="I408" i="7" s="1"/>
  <c r="I409" i="7" s="1"/>
  <c r="I410" i="7" s="1"/>
  <c r="I411" i="7" s="1"/>
  <c r="I412" i="7" s="1"/>
  <c r="I413" i="7" s="1"/>
  <c r="I414" i="7" s="1"/>
  <c r="I415" i="7" s="1"/>
  <c r="I416" i="7" s="1"/>
  <c r="I417" i="7" s="1"/>
  <c r="I418" i="7" s="1"/>
  <c r="I419" i="7" s="1"/>
  <c r="I420" i="7" s="1"/>
  <c r="I421" i="7" s="1"/>
  <c r="I422" i="7" s="1"/>
  <c r="I423" i="7" s="1"/>
  <c r="I424" i="7" s="1"/>
  <c r="I425" i="7" s="1"/>
  <c r="I426" i="7" s="1"/>
  <c r="I427" i="7" s="1"/>
  <c r="I428" i="7" s="1"/>
  <c r="I429" i="7" s="1"/>
  <c r="I430" i="7" s="1"/>
  <c r="I431" i="7" s="1"/>
  <c r="I432" i="7" s="1"/>
  <c r="I433" i="7" s="1"/>
  <c r="I434" i="7" s="1"/>
  <c r="I435" i="7" s="1"/>
  <c r="I436" i="7" s="1"/>
  <c r="I437" i="7" s="1"/>
  <c r="I438" i="7" s="1"/>
  <c r="I439" i="7" s="1"/>
  <c r="I440" i="7" s="1"/>
  <c r="I441" i="7" s="1"/>
  <c r="I442" i="7" s="1"/>
  <c r="I443" i="7" s="1"/>
  <c r="I444" i="7" s="1"/>
  <c r="I445" i="7" s="1"/>
  <c r="I446" i="7" s="1"/>
  <c r="I447" i="7" s="1"/>
  <c r="I448" i="7" s="1"/>
  <c r="I449" i="7" s="1"/>
  <c r="I450" i="7" s="1"/>
  <c r="I451" i="7" s="1"/>
  <c r="I452" i="7" s="1"/>
  <c r="I453" i="7" s="1"/>
  <c r="I454" i="7" s="1"/>
  <c r="I455" i="7" s="1"/>
  <c r="I456" i="7" s="1"/>
  <c r="I457" i="7" s="1"/>
  <c r="I458" i="7" s="1"/>
  <c r="I459" i="7" s="1"/>
  <c r="I460" i="7" s="1"/>
  <c r="I461" i="7" s="1"/>
  <c r="I462" i="7" s="1"/>
  <c r="I463" i="7" s="1"/>
  <c r="I464" i="7" s="1"/>
  <c r="I465" i="7" s="1"/>
  <c r="I466" i="7" s="1"/>
  <c r="I467" i="7" s="1"/>
  <c r="I468" i="7" s="1"/>
  <c r="I469" i="7" s="1"/>
  <c r="I470" i="7" s="1"/>
  <c r="I471" i="7" s="1"/>
  <c r="I472" i="7" s="1"/>
  <c r="I473" i="7" s="1"/>
  <c r="I474" i="7" s="1"/>
  <c r="I475" i="7" s="1"/>
  <c r="I476" i="7" s="1"/>
  <c r="I477" i="7" s="1"/>
  <c r="I478" i="7" s="1"/>
  <c r="I479" i="7" s="1"/>
  <c r="I480" i="7" s="1"/>
  <c r="I481" i="7" s="1"/>
  <c r="I482" i="7" s="1"/>
  <c r="I483" i="7" s="1"/>
  <c r="I484" i="7" s="1"/>
  <c r="I485" i="7" s="1"/>
  <c r="I486" i="7" s="1"/>
  <c r="I487" i="7" s="1"/>
  <c r="I488" i="7" s="1"/>
  <c r="I489" i="7" s="1"/>
  <c r="I490" i="7" s="1"/>
  <c r="I491" i="7" s="1"/>
  <c r="I492" i="7" s="1"/>
  <c r="I493" i="7" s="1"/>
  <c r="I494" i="7" s="1"/>
  <c r="I495" i="7" s="1"/>
  <c r="I496" i="7" s="1"/>
  <c r="I497" i="7" s="1"/>
  <c r="I498" i="7" s="1"/>
  <c r="I499" i="7" s="1"/>
  <c r="I500" i="7" s="1"/>
  <c r="I501" i="7" s="1"/>
  <c r="I502" i="7" s="1"/>
  <c r="I503" i="7" s="1"/>
  <c r="I504" i="7" s="1"/>
  <c r="I505" i="7" s="1"/>
  <c r="I506" i="7" s="1"/>
  <c r="I507" i="7" s="1"/>
  <c r="I508" i="7" s="1"/>
  <c r="I509" i="7" s="1"/>
  <c r="I510" i="7" s="1"/>
  <c r="I511" i="7" s="1"/>
  <c r="I512" i="7" s="1"/>
  <c r="I513" i="7" s="1"/>
  <c r="I514" i="7" s="1"/>
  <c r="I515" i="7" s="1"/>
  <c r="I516" i="7" s="1"/>
  <c r="I517" i="7" s="1"/>
  <c r="I518" i="7" s="1"/>
  <c r="I519" i="7" s="1"/>
  <c r="I520" i="7" s="1"/>
  <c r="I521" i="7" s="1"/>
  <c r="I522" i="7" s="1"/>
  <c r="I523" i="7" s="1"/>
  <c r="I524" i="7" s="1"/>
  <c r="I525" i="7" s="1"/>
  <c r="I526" i="7" s="1"/>
  <c r="I527" i="7" s="1"/>
  <c r="I528" i="7" s="1"/>
  <c r="I529" i="7" s="1"/>
  <c r="I530" i="7" s="1"/>
  <c r="I531" i="7" s="1"/>
  <c r="I532" i="7" s="1"/>
  <c r="I533" i="7" s="1"/>
  <c r="I534" i="7" s="1"/>
  <c r="I535" i="7" s="1"/>
  <c r="I536" i="7" s="1"/>
  <c r="I537" i="7" s="1"/>
  <c r="I538" i="7" s="1"/>
  <c r="I539" i="7" s="1"/>
  <c r="I540" i="7" s="1"/>
  <c r="I541" i="7" s="1"/>
  <c r="I542" i="7" s="1"/>
  <c r="I543" i="7" s="1"/>
  <c r="I544" i="7" s="1"/>
  <c r="I545" i="7" s="1"/>
  <c r="I546" i="7" s="1"/>
  <c r="I547" i="7" s="1"/>
  <c r="I548" i="7" s="1"/>
  <c r="L2" i="7"/>
  <c r="C2" i="7"/>
  <c r="Q2" i="7"/>
  <c r="I5" i="8"/>
  <c r="I6" i="8"/>
  <c r="I7" i="8" s="1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48" i="8" s="1"/>
  <c r="I49" i="8" s="1"/>
  <c r="I50" i="8" s="1"/>
  <c r="I51" i="8" s="1"/>
  <c r="I52" i="8" s="1"/>
  <c r="I53" i="8" s="1"/>
  <c r="I54" i="8" s="1"/>
  <c r="I55" i="8" s="1"/>
  <c r="I56" i="8" s="1"/>
  <c r="I57" i="8" s="1"/>
  <c r="I58" i="8" s="1"/>
  <c r="I59" i="8" s="1"/>
  <c r="I60" i="8" s="1"/>
  <c r="I61" i="8" s="1"/>
  <c r="I62" i="8" s="1"/>
  <c r="I63" i="8" s="1"/>
  <c r="I64" i="8" s="1"/>
  <c r="I65" i="8" s="1"/>
  <c r="I66" i="8" s="1"/>
  <c r="I67" i="8" s="1"/>
  <c r="I68" i="8" s="1"/>
  <c r="I69" i="8" s="1"/>
  <c r="I70" i="8" s="1"/>
  <c r="I71" i="8" s="1"/>
  <c r="I72" i="8" s="1"/>
  <c r="I73" i="8" s="1"/>
  <c r="I74" i="8" s="1"/>
  <c r="I75" i="8" s="1"/>
  <c r="I76" i="8" s="1"/>
  <c r="I77" i="8" s="1"/>
  <c r="I78" i="8" s="1"/>
  <c r="I79" i="8" s="1"/>
  <c r="I80" i="8" s="1"/>
  <c r="I81" i="8" s="1"/>
  <c r="I82" i="8" s="1"/>
  <c r="I83" i="8" s="1"/>
  <c r="I84" i="8" s="1"/>
  <c r="I85" i="8" s="1"/>
  <c r="I86" i="8" s="1"/>
  <c r="I87" i="8" s="1"/>
  <c r="I88" i="8" s="1"/>
  <c r="I89" i="8" s="1"/>
  <c r="I90" i="8" s="1"/>
  <c r="I91" i="8" s="1"/>
  <c r="I92" i="8" s="1"/>
  <c r="I93" i="8" s="1"/>
  <c r="I94" i="8" s="1"/>
  <c r="I95" i="8" s="1"/>
  <c r="I96" i="8" s="1"/>
  <c r="I97" i="8" s="1"/>
  <c r="I98" i="8" s="1"/>
  <c r="I99" i="8" s="1"/>
  <c r="I100" i="8" s="1"/>
  <c r="I101" i="8" s="1"/>
  <c r="I102" i="8" s="1"/>
  <c r="I103" i="8" s="1"/>
  <c r="I104" i="8" s="1"/>
  <c r="I105" i="8" s="1"/>
  <c r="I106" i="8" s="1"/>
  <c r="I107" i="8" s="1"/>
  <c r="I108" i="8" s="1"/>
  <c r="I109" i="8" s="1"/>
  <c r="I110" i="8" s="1"/>
  <c r="I111" i="8" s="1"/>
  <c r="I112" i="8" s="1"/>
  <c r="I113" i="8" s="1"/>
  <c r="I114" i="8" s="1"/>
  <c r="I115" i="8" s="1"/>
  <c r="I116" i="8" s="1"/>
  <c r="I117" i="8" s="1"/>
  <c r="I118" i="8" s="1"/>
  <c r="I119" i="8" s="1"/>
  <c r="I120" i="8" s="1"/>
  <c r="I121" i="8" s="1"/>
  <c r="I122" i="8" s="1"/>
  <c r="I123" i="8" s="1"/>
  <c r="I124" i="8" s="1"/>
  <c r="I125" i="8" s="1"/>
  <c r="I126" i="8" s="1"/>
  <c r="I127" i="8" s="1"/>
  <c r="I128" i="8" s="1"/>
  <c r="I129" i="8" s="1"/>
  <c r="I130" i="8" s="1"/>
  <c r="I131" i="8" s="1"/>
  <c r="I132" i="8" s="1"/>
  <c r="I133" i="8" s="1"/>
  <c r="I134" i="8" s="1"/>
  <c r="I135" i="8" s="1"/>
  <c r="I136" i="8" s="1"/>
  <c r="I137" i="8" s="1"/>
  <c r="I138" i="8" s="1"/>
  <c r="I139" i="8" s="1"/>
  <c r="I140" i="8" s="1"/>
  <c r="I141" i="8" s="1"/>
  <c r="I142" i="8" s="1"/>
  <c r="I143" i="8" s="1"/>
  <c r="I144" i="8" s="1"/>
  <c r="I145" i="8" s="1"/>
  <c r="I146" i="8" s="1"/>
  <c r="I147" i="8" s="1"/>
  <c r="I148" i="8" s="1"/>
  <c r="I149" i="8" s="1"/>
  <c r="I150" i="8" s="1"/>
  <c r="I151" i="8" s="1"/>
  <c r="I152" i="8" s="1"/>
  <c r="I153" i="8" s="1"/>
  <c r="I154" i="8" s="1"/>
  <c r="I155" i="8" s="1"/>
  <c r="I156" i="8" s="1"/>
  <c r="I157" i="8" s="1"/>
  <c r="I158" i="8" s="1"/>
  <c r="I159" i="8" s="1"/>
  <c r="I160" i="8" s="1"/>
  <c r="I161" i="8" s="1"/>
  <c r="I162" i="8" s="1"/>
  <c r="I163" i="8" s="1"/>
  <c r="I164" i="8" s="1"/>
  <c r="I165" i="8" s="1"/>
  <c r="I166" i="8" s="1"/>
  <c r="I167" i="8" s="1"/>
  <c r="I168" i="8" s="1"/>
  <c r="I169" i="8" s="1"/>
  <c r="I170" i="8" s="1"/>
  <c r="I171" i="8" s="1"/>
  <c r="I172" i="8" s="1"/>
  <c r="I173" i="8" s="1"/>
  <c r="I174" i="8" s="1"/>
  <c r="I175" i="8" s="1"/>
  <c r="I176" i="8" s="1"/>
  <c r="I177" i="8" s="1"/>
  <c r="I178" i="8" s="1"/>
  <c r="I179" i="8" s="1"/>
  <c r="I180" i="8" s="1"/>
  <c r="I181" i="8" s="1"/>
  <c r="I182" i="8" s="1"/>
  <c r="I183" i="8" s="1"/>
  <c r="I184" i="8" s="1"/>
  <c r="I185" i="8" s="1"/>
  <c r="I186" i="8" s="1"/>
  <c r="I187" i="8" s="1"/>
  <c r="I188" i="8" s="1"/>
  <c r="I189" i="8" s="1"/>
  <c r="I190" i="8" s="1"/>
  <c r="I191" i="8" s="1"/>
  <c r="I192" i="8" s="1"/>
  <c r="I193" i="8" s="1"/>
  <c r="I194" i="8" s="1"/>
  <c r="I195" i="8" s="1"/>
  <c r="I196" i="8" s="1"/>
  <c r="I197" i="8" s="1"/>
  <c r="I198" i="8" s="1"/>
  <c r="I199" i="8" s="1"/>
  <c r="I200" i="8" s="1"/>
  <c r="I201" i="8" s="1"/>
  <c r="I202" i="8" s="1"/>
  <c r="I203" i="8" s="1"/>
  <c r="I204" i="8" s="1"/>
  <c r="I205" i="8" s="1"/>
  <c r="I206" i="8" s="1"/>
  <c r="I207" i="8" s="1"/>
  <c r="I208" i="8" s="1"/>
  <c r="I209" i="8" s="1"/>
  <c r="I210" i="8" s="1"/>
  <c r="I211" i="8" s="1"/>
  <c r="I212" i="8" s="1"/>
  <c r="I213" i="8" s="1"/>
  <c r="I214" i="8" s="1"/>
  <c r="I215" i="8" s="1"/>
  <c r="I216" i="8" s="1"/>
  <c r="I217" i="8" s="1"/>
  <c r="I218" i="8" s="1"/>
  <c r="I219" i="8" s="1"/>
  <c r="I220" i="8" s="1"/>
  <c r="I221" i="8" s="1"/>
  <c r="I222" i="8" s="1"/>
  <c r="I223" i="8" s="1"/>
  <c r="I224" i="8" s="1"/>
  <c r="I225" i="8" s="1"/>
  <c r="I226" i="8" s="1"/>
  <c r="I227" i="8" s="1"/>
  <c r="I228" i="8" s="1"/>
  <c r="I229" i="8" s="1"/>
  <c r="I230" i="8" s="1"/>
  <c r="I231" i="8" s="1"/>
  <c r="I232" i="8" s="1"/>
  <c r="I233" i="8" s="1"/>
  <c r="I234" i="8" s="1"/>
  <c r="I235" i="8" s="1"/>
  <c r="I236" i="8" s="1"/>
  <c r="I237" i="8" s="1"/>
  <c r="I238" i="8" s="1"/>
  <c r="I239" i="8" s="1"/>
  <c r="I240" i="8" s="1"/>
  <c r="I241" i="8" s="1"/>
  <c r="I242" i="8" s="1"/>
  <c r="I243" i="8" s="1"/>
  <c r="I244" i="8" s="1"/>
  <c r="I245" i="8" s="1"/>
  <c r="I246" i="8" s="1"/>
  <c r="I247" i="8" s="1"/>
  <c r="I248" i="8" s="1"/>
  <c r="I249" i="8" s="1"/>
  <c r="I250" i="8" s="1"/>
  <c r="I251" i="8" s="1"/>
  <c r="I252" i="8" s="1"/>
  <c r="I253" i="8" s="1"/>
  <c r="I254" i="8" s="1"/>
  <c r="I255" i="8" s="1"/>
  <c r="I256" i="8" s="1"/>
  <c r="I257" i="8" s="1"/>
  <c r="I258" i="8" s="1"/>
  <c r="I259" i="8" s="1"/>
  <c r="I260" i="8" s="1"/>
  <c r="I261" i="8" s="1"/>
  <c r="I262" i="8" s="1"/>
  <c r="I263" i="8" s="1"/>
  <c r="I264" i="8" s="1"/>
  <c r="I265" i="8" s="1"/>
  <c r="I266" i="8" s="1"/>
  <c r="I267" i="8" s="1"/>
  <c r="I268" i="8" s="1"/>
  <c r="I269" i="8" s="1"/>
  <c r="I270" i="8" s="1"/>
  <c r="I271" i="8" s="1"/>
  <c r="I272" i="8" s="1"/>
  <c r="I273" i="8" s="1"/>
  <c r="I274" i="8" s="1"/>
  <c r="I275" i="8" s="1"/>
  <c r="I276" i="8" s="1"/>
  <c r="I277" i="8" s="1"/>
  <c r="I278" i="8" s="1"/>
  <c r="I279" i="8" s="1"/>
  <c r="I280" i="8" s="1"/>
  <c r="I281" i="8" s="1"/>
  <c r="I282" i="8" s="1"/>
  <c r="I283" i="8" s="1"/>
  <c r="I284" i="8" s="1"/>
  <c r="I285" i="8" s="1"/>
  <c r="I286" i="8" s="1"/>
  <c r="I287" i="8" s="1"/>
  <c r="I288" i="8" s="1"/>
  <c r="I289" i="8" s="1"/>
  <c r="I290" i="8" s="1"/>
  <c r="I291" i="8" s="1"/>
  <c r="I292" i="8" s="1"/>
  <c r="I293" i="8" s="1"/>
  <c r="I294" i="8" s="1"/>
  <c r="I295" i="8" s="1"/>
  <c r="I296" i="8" s="1"/>
  <c r="I297" i="8" s="1"/>
  <c r="I298" i="8" s="1"/>
  <c r="I299" i="8" s="1"/>
  <c r="I300" i="8" s="1"/>
  <c r="I301" i="8" s="1"/>
  <c r="I302" i="8" s="1"/>
  <c r="I303" i="8" s="1"/>
  <c r="I304" i="8" s="1"/>
  <c r="I305" i="8" s="1"/>
  <c r="I306" i="8" s="1"/>
  <c r="I307" i="8" s="1"/>
  <c r="I308" i="8" s="1"/>
  <c r="I309" i="8" s="1"/>
  <c r="I310" i="8" s="1"/>
  <c r="I311" i="8" s="1"/>
  <c r="I312" i="8" s="1"/>
  <c r="I313" i="8" s="1"/>
  <c r="I314" i="8" s="1"/>
  <c r="I315" i="8" s="1"/>
  <c r="I316" i="8" s="1"/>
  <c r="I317" i="8" s="1"/>
  <c r="I318" i="8" s="1"/>
  <c r="I319" i="8" s="1"/>
  <c r="I320" i="8" s="1"/>
  <c r="I321" i="8" s="1"/>
  <c r="I322" i="8" s="1"/>
  <c r="I323" i="8" s="1"/>
  <c r="I324" i="8" s="1"/>
  <c r="I325" i="8" s="1"/>
  <c r="I326" i="8" s="1"/>
  <c r="I327" i="8" s="1"/>
  <c r="I328" i="8" s="1"/>
  <c r="I329" i="8" s="1"/>
  <c r="I330" i="8" s="1"/>
  <c r="I331" i="8" s="1"/>
  <c r="I332" i="8" s="1"/>
  <c r="I333" i="8" s="1"/>
  <c r="I334" i="8" s="1"/>
  <c r="I335" i="8" s="1"/>
  <c r="I336" i="8" s="1"/>
  <c r="I337" i="8" s="1"/>
  <c r="I338" i="8" s="1"/>
  <c r="I339" i="8" s="1"/>
  <c r="I340" i="8" s="1"/>
  <c r="I341" i="8" s="1"/>
  <c r="I342" i="8" s="1"/>
  <c r="I343" i="8" s="1"/>
  <c r="I344" i="8" s="1"/>
  <c r="I345" i="8" s="1"/>
  <c r="I346" i="8" s="1"/>
  <c r="I347" i="8" s="1"/>
  <c r="I348" i="8" s="1"/>
  <c r="I349" i="8" s="1"/>
  <c r="I350" i="8" s="1"/>
  <c r="I351" i="8" s="1"/>
  <c r="I352" i="8" s="1"/>
  <c r="I353" i="8" s="1"/>
  <c r="I354" i="8" s="1"/>
  <c r="I355" i="8" s="1"/>
  <c r="I356" i="8" s="1"/>
  <c r="I357" i="8" s="1"/>
  <c r="I358" i="8" s="1"/>
  <c r="I359" i="8" s="1"/>
  <c r="I360" i="8" s="1"/>
  <c r="I361" i="8" s="1"/>
  <c r="I362" i="8" s="1"/>
  <c r="I363" i="8" s="1"/>
  <c r="I364" i="8" s="1"/>
  <c r="I365" i="8" s="1"/>
  <c r="I366" i="8" s="1"/>
  <c r="I367" i="8" s="1"/>
  <c r="I368" i="8" s="1"/>
  <c r="I369" i="8" s="1"/>
  <c r="I370" i="8" s="1"/>
  <c r="I371" i="8" s="1"/>
  <c r="I372" i="8" s="1"/>
  <c r="I373" i="8" s="1"/>
  <c r="I374" i="8" s="1"/>
  <c r="I375" i="8" s="1"/>
  <c r="I376" i="8" s="1"/>
  <c r="I377" i="8" s="1"/>
  <c r="I378" i="8" s="1"/>
  <c r="I379" i="8" s="1"/>
  <c r="I380" i="8" s="1"/>
  <c r="I381" i="8" s="1"/>
  <c r="I382" i="8" s="1"/>
  <c r="I383" i="8" s="1"/>
  <c r="I384" i="8" s="1"/>
  <c r="I385" i="8" s="1"/>
  <c r="I386" i="8" s="1"/>
  <c r="I387" i="8" s="1"/>
  <c r="I388" i="8" s="1"/>
  <c r="I389" i="8" s="1"/>
  <c r="I390" i="8" s="1"/>
  <c r="I391" i="8" s="1"/>
  <c r="I392" i="8" s="1"/>
  <c r="I393" i="8" s="1"/>
  <c r="I394" i="8" s="1"/>
  <c r="I395" i="8" s="1"/>
  <c r="I396" i="8" s="1"/>
  <c r="I397" i="8" s="1"/>
  <c r="I398" i="8" s="1"/>
  <c r="I399" i="8" s="1"/>
  <c r="I400" i="8" s="1"/>
  <c r="I401" i="8" s="1"/>
  <c r="I402" i="8" s="1"/>
  <c r="I403" i="8" s="1"/>
  <c r="I404" i="8" s="1"/>
  <c r="I405" i="8" s="1"/>
  <c r="I406" i="8" s="1"/>
  <c r="I407" i="8" s="1"/>
  <c r="I408" i="8" s="1"/>
  <c r="I409" i="8" s="1"/>
  <c r="I410" i="8" s="1"/>
  <c r="I411" i="8" s="1"/>
  <c r="I412" i="8" s="1"/>
  <c r="I413" i="8" s="1"/>
  <c r="I414" i="8" s="1"/>
  <c r="I415" i="8" s="1"/>
  <c r="I416" i="8" s="1"/>
  <c r="I417" i="8" s="1"/>
  <c r="I418" i="8" s="1"/>
  <c r="I419" i="8" s="1"/>
  <c r="I420" i="8" s="1"/>
  <c r="I421" i="8" s="1"/>
  <c r="I422" i="8" s="1"/>
  <c r="I423" i="8" s="1"/>
  <c r="I424" i="8" s="1"/>
  <c r="I425" i="8" s="1"/>
  <c r="I426" i="8" s="1"/>
  <c r="I427" i="8" s="1"/>
  <c r="I428" i="8" s="1"/>
  <c r="I429" i="8" s="1"/>
  <c r="I430" i="8" s="1"/>
  <c r="I431" i="8" s="1"/>
  <c r="I432" i="8" s="1"/>
  <c r="I433" i="8" s="1"/>
  <c r="I434" i="8" s="1"/>
  <c r="I435" i="8" s="1"/>
  <c r="I436" i="8" s="1"/>
  <c r="I437" i="8" s="1"/>
  <c r="I438" i="8" s="1"/>
  <c r="I439" i="8" s="1"/>
  <c r="I440" i="8" s="1"/>
  <c r="I441" i="8" s="1"/>
  <c r="I442" i="8" s="1"/>
  <c r="I443" i="8" s="1"/>
  <c r="I444" i="8" s="1"/>
  <c r="I445" i="8" s="1"/>
  <c r="I446" i="8" s="1"/>
  <c r="I447" i="8" s="1"/>
  <c r="I448" i="8" s="1"/>
  <c r="I449" i="8" s="1"/>
  <c r="I450" i="8" s="1"/>
  <c r="I451" i="8" s="1"/>
  <c r="I452" i="8" s="1"/>
  <c r="I453" i="8" s="1"/>
  <c r="I454" i="8" s="1"/>
  <c r="I455" i="8" s="1"/>
  <c r="I456" i="8" s="1"/>
  <c r="I457" i="8" s="1"/>
  <c r="I458" i="8" s="1"/>
  <c r="I459" i="8" s="1"/>
  <c r="I460" i="8" s="1"/>
  <c r="I461" i="8" s="1"/>
  <c r="I462" i="8" s="1"/>
  <c r="I463" i="8" s="1"/>
  <c r="I464" i="8" s="1"/>
  <c r="I465" i="8" s="1"/>
  <c r="I466" i="8" s="1"/>
  <c r="I467" i="8" s="1"/>
  <c r="I468" i="8" s="1"/>
  <c r="I469" i="8" s="1"/>
  <c r="I470" i="8" s="1"/>
  <c r="I471" i="8" s="1"/>
  <c r="I472" i="8" s="1"/>
  <c r="I473" i="8" s="1"/>
  <c r="I474" i="8" s="1"/>
  <c r="I475" i="8" s="1"/>
  <c r="I476" i="8" s="1"/>
  <c r="I477" i="8" s="1"/>
  <c r="I478" i="8" s="1"/>
  <c r="I479" i="8" s="1"/>
  <c r="I480" i="8" s="1"/>
  <c r="I481" i="8" s="1"/>
  <c r="I482" i="8" s="1"/>
  <c r="I483" i="8" s="1"/>
  <c r="I484" i="8" s="1"/>
  <c r="I485" i="8" s="1"/>
  <c r="I486" i="8" s="1"/>
  <c r="I487" i="8" s="1"/>
  <c r="I488" i="8" s="1"/>
  <c r="I489" i="8" s="1"/>
  <c r="I490" i="8" s="1"/>
  <c r="I491" i="8" s="1"/>
  <c r="I492" i="8" s="1"/>
  <c r="I493" i="8" s="1"/>
  <c r="I494" i="8" s="1"/>
  <c r="I495" i="8" s="1"/>
  <c r="I496" i="8" s="1"/>
  <c r="I497" i="8" s="1"/>
  <c r="I498" i="8" s="1"/>
  <c r="I499" i="8" s="1"/>
  <c r="I500" i="8" s="1"/>
  <c r="I501" i="8" s="1"/>
  <c r="I502" i="8" s="1"/>
  <c r="I503" i="8" s="1"/>
  <c r="I504" i="8" s="1"/>
  <c r="I505" i="8" s="1"/>
  <c r="I506" i="8" s="1"/>
  <c r="I507" i="8" s="1"/>
  <c r="I508" i="8" s="1"/>
  <c r="I509" i="8" s="1"/>
  <c r="I510" i="8" s="1"/>
  <c r="I511" i="8" s="1"/>
  <c r="I512" i="8" s="1"/>
  <c r="I513" i="8" s="1"/>
  <c r="I514" i="8" s="1"/>
  <c r="I515" i="8" s="1"/>
  <c r="I516" i="8" s="1"/>
  <c r="I517" i="8" s="1"/>
  <c r="I518" i="8" s="1"/>
  <c r="I519" i="8" s="1"/>
  <c r="I520" i="8" s="1"/>
  <c r="I521" i="8" s="1"/>
  <c r="I522" i="8" s="1"/>
  <c r="I523" i="8" s="1"/>
  <c r="I524" i="8" s="1"/>
  <c r="I525" i="8" s="1"/>
  <c r="I526" i="8" s="1"/>
  <c r="I527" i="8" s="1"/>
  <c r="I528" i="8" s="1"/>
  <c r="I529" i="8" s="1"/>
  <c r="I530" i="8" s="1"/>
  <c r="I531" i="8" s="1"/>
  <c r="I532" i="8" s="1"/>
  <c r="I533" i="8" s="1"/>
  <c r="I534" i="8" s="1"/>
  <c r="I535" i="8" s="1"/>
  <c r="I536" i="8" s="1"/>
  <c r="I537" i="8" s="1"/>
  <c r="I538" i="8" s="1"/>
  <c r="I539" i="8" s="1"/>
  <c r="I540" i="8" s="1"/>
  <c r="I541" i="8" s="1"/>
  <c r="I542" i="8" s="1"/>
  <c r="I543" i="8" s="1"/>
  <c r="I544" i="8" s="1"/>
  <c r="I545" i="8" s="1"/>
  <c r="I546" i="8" s="1"/>
  <c r="I547" i="8" s="1"/>
  <c r="I548" i="8" s="1"/>
  <c r="K3" i="8"/>
  <c r="B4" i="8"/>
  <c r="H2" i="9"/>
  <c r="P2" i="8"/>
  <c r="Q2" i="8" s="1"/>
  <c r="I4" i="8"/>
  <c r="C2" i="8"/>
  <c r="K2" i="8"/>
  <c r="L2" i="8" s="1"/>
  <c r="B5" i="7" l="1"/>
  <c r="K4" i="7"/>
  <c r="U5" i="7"/>
  <c r="U6" i="7" s="1"/>
  <c r="U7" i="7" s="1"/>
  <c r="U8" i="7" s="1"/>
  <c r="U9" i="7" s="1"/>
  <c r="U10" i="7" s="1"/>
  <c r="U11" i="7" s="1"/>
  <c r="U12" i="7" s="1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U42" i="7" s="1"/>
  <c r="U43" i="7" s="1"/>
  <c r="U44" i="7" s="1"/>
  <c r="U45" i="7" s="1"/>
  <c r="U46" i="7" s="1"/>
  <c r="U47" i="7" s="1"/>
  <c r="U48" i="7" s="1"/>
  <c r="U49" i="7" s="1"/>
  <c r="U50" i="7" s="1"/>
  <c r="U51" i="7" s="1"/>
  <c r="U52" i="7" s="1"/>
  <c r="U53" i="7" s="1"/>
  <c r="U54" i="7" s="1"/>
  <c r="U55" i="7" s="1"/>
  <c r="U56" i="7" s="1"/>
  <c r="U57" i="7" s="1"/>
  <c r="U58" i="7" s="1"/>
  <c r="U59" i="7" s="1"/>
  <c r="U60" i="7" s="1"/>
  <c r="U61" i="7" s="1"/>
  <c r="U62" i="7" s="1"/>
  <c r="U63" i="7" s="1"/>
  <c r="U64" i="7" s="1"/>
  <c r="U65" i="7" s="1"/>
  <c r="U66" i="7" s="1"/>
  <c r="U67" i="7" s="1"/>
  <c r="U68" i="7" s="1"/>
  <c r="U69" i="7" s="1"/>
  <c r="U70" i="7" s="1"/>
  <c r="U71" i="7" s="1"/>
  <c r="U72" i="7" s="1"/>
  <c r="U73" i="7" s="1"/>
  <c r="U74" i="7" s="1"/>
  <c r="U75" i="7" s="1"/>
  <c r="U76" i="7" s="1"/>
  <c r="U77" i="7" s="1"/>
  <c r="U78" i="7" s="1"/>
  <c r="U79" i="7" s="1"/>
  <c r="U80" i="7" s="1"/>
  <c r="U81" i="7" s="1"/>
  <c r="U82" i="7" s="1"/>
  <c r="U83" i="7" s="1"/>
  <c r="U84" i="7" s="1"/>
  <c r="U85" i="7" s="1"/>
  <c r="U86" i="7" s="1"/>
  <c r="U87" i="7" s="1"/>
  <c r="U88" i="7" s="1"/>
  <c r="U89" i="7" s="1"/>
  <c r="U90" i="7" s="1"/>
  <c r="U91" i="7" s="1"/>
  <c r="U92" i="7" s="1"/>
  <c r="U93" i="7" s="1"/>
  <c r="U94" i="7" s="1"/>
  <c r="U95" i="7" s="1"/>
  <c r="U96" i="7" s="1"/>
  <c r="U97" i="7" s="1"/>
  <c r="U98" i="7" s="1"/>
  <c r="U99" i="7" s="1"/>
  <c r="U100" i="7" s="1"/>
  <c r="U101" i="7" s="1"/>
  <c r="U102" i="7" s="1"/>
  <c r="U103" i="7" s="1"/>
  <c r="U104" i="7" s="1"/>
  <c r="U105" i="7" s="1"/>
  <c r="U106" i="7" s="1"/>
  <c r="U107" i="7" s="1"/>
  <c r="U108" i="7" s="1"/>
  <c r="U109" i="7" s="1"/>
  <c r="U110" i="7" s="1"/>
  <c r="U111" i="7" s="1"/>
  <c r="U112" i="7" s="1"/>
  <c r="U113" i="7" s="1"/>
  <c r="U114" i="7" s="1"/>
  <c r="U115" i="7" s="1"/>
  <c r="U116" i="7" s="1"/>
  <c r="U117" i="7" s="1"/>
  <c r="U118" i="7" s="1"/>
  <c r="U119" i="7" s="1"/>
  <c r="U120" i="7" s="1"/>
  <c r="U121" i="7" s="1"/>
  <c r="U122" i="7" s="1"/>
  <c r="U123" i="7" s="1"/>
  <c r="U124" i="7" s="1"/>
  <c r="U125" i="7" s="1"/>
  <c r="U126" i="7" s="1"/>
  <c r="U127" i="7" s="1"/>
  <c r="U128" i="7" s="1"/>
  <c r="U129" i="7" s="1"/>
  <c r="U130" i="7" s="1"/>
  <c r="U131" i="7" s="1"/>
  <c r="U132" i="7" s="1"/>
  <c r="U133" i="7" s="1"/>
  <c r="U134" i="7" s="1"/>
  <c r="U135" i="7" s="1"/>
  <c r="U136" i="7" s="1"/>
  <c r="U137" i="7" s="1"/>
  <c r="U138" i="7" s="1"/>
  <c r="U139" i="7" s="1"/>
  <c r="U140" i="7" s="1"/>
  <c r="U141" i="7" s="1"/>
  <c r="U142" i="7" s="1"/>
  <c r="U143" i="7" s="1"/>
  <c r="U144" i="7" s="1"/>
  <c r="U145" i="7" s="1"/>
  <c r="U146" i="7" s="1"/>
  <c r="U147" i="7" s="1"/>
  <c r="U148" i="7" s="1"/>
  <c r="U149" i="7" s="1"/>
  <c r="U150" i="7" s="1"/>
  <c r="U151" i="7" s="1"/>
  <c r="U152" i="7" s="1"/>
  <c r="U153" i="7" s="1"/>
  <c r="U154" i="7" s="1"/>
  <c r="U155" i="7" s="1"/>
  <c r="U156" i="7" s="1"/>
  <c r="U157" i="7" s="1"/>
  <c r="U158" i="7" s="1"/>
  <c r="U159" i="7" s="1"/>
  <c r="U160" i="7" s="1"/>
  <c r="U161" i="7" s="1"/>
  <c r="U162" i="7" s="1"/>
  <c r="U163" i="7" s="1"/>
  <c r="U164" i="7" s="1"/>
  <c r="U165" i="7" s="1"/>
  <c r="U166" i="7" s="1"/>
  <c r="U167" i="7" s="1"/>
  <c r="U168" i="7" s="1"/>
  <c r="U169" i="7" s="1"/>
  <c r="U170" i="7" s="1"/>
  <c r="U171" i="7" s="1"/>
  <c r="U172" i="7" s="1"/>
  <c r="U173" i="7" s="1"/>
  <c r="U174" i="7" s="1"/>
  <c r="U175" i="7" s="1"/>
  <c r="U176" i="7" s="1"/>
  <c r="U177" i="7" s="1"/>
  <c r="U178" i="7" s="1"/>
  <c r="U179" i="7" s="1"/>
  <c r="U180" i="7" s="1"/>
  <c r="U181" i="7" s="1"/>
  <c r="U182" i="7" s="1"/>
  <c r="U183" i="7" s="1"/>
  <c r="U184" i="7" s="1"/>
  <c r="U185" i="7" s="1"/>
  <c r="U186" i="7" s="1"/>
  <c r="U187" i="7" s="1"/>
  <c r="U188" i="7" s="1"/>
  <c r="U189" i="7" s="1"/>
  <c r="U190" i="7" s="1"/>
  <c r="U191" i="7" s="1"/>
  <c r="U192" i="7" s="1"/>
  <c r="U193" i="7" s="1"/>
  <c r="U194" i="7" s="1"/>
  <c r="U195" i="7" s="1"/>
  <c r="U196" i="7" s="1"/>
  <c r="U197" i="7" s="1"/>
  <c r="U198" i="7" s="1"/>
  <c r="U199" i="7" s="1"/>
  <c r="U200" i="7" s="1"/>
  <c r="U201" i="7" s="1"/>
  <c r="U202" i="7" s="1"/>
  <c r="U203" i="7" s="1"/>
  <c r="U204" i="7" s="1"/>
  <c r="U205" i="7" s="1"/>
  <c r="U206" i="7" s="1"/>
  <c r="U207" i="7" s="1"/>
  <c r="U208" i="7" s="1"/>
  <c r="U209" i="7" s="1"/>
  <c r="U210" i="7" s="1"/>
  <c r="U211" i="7" s="1"/>
  <c r="U212" i="7" s="1"/>
  <c r="U213" i="7" s="1"/>
  <c r="U214" i="7" s="1"/>
  <c r="U215" i="7" s="1"/>
  <c r="U216" i="7" s="1"/>
  <c r="U217" i="7" s="1"/>
  <c r="U218" i="7" s="1"/>
  <c r="U219" i="7" s="1"/>
  <c r="U220" i="7" s="1"/>
  <c r="U221" i="7" s="1"/>
  <c r="U222" i="7" s="1"/>
  <c r="U223" i="7" s="1"/>
  <c r="U224" i="7" s="1"/>
  <c r="U225" i="7" s="1"/>
  <c r="U226" i="7" s="1"/>
  <c r="U227" i="7" s="1"/>
  <c r="U228" i="7" s="1"/>
  <c r="U229" i="7" s="1"/>
  <c r="U230" i="7" s="1"/>
  <c r="U231" i="7" s="1"/>
  <c r="U232" i="7" s="1"/>
  <c r="U233" i="7" s="1"/>
  <c r="U234" i="7" s="1"/>
  <c r="U235" i="7" s="1"/>
  <c r="U236" i="7" s="1"/>
  <c r="U237" i="7" s="1"/>
  <c r="U238" i="7" s="1"/>
  <c r="U239" i="7" s="1"/>
  <c r="U240" i="7" s="1"/>
  <c r="U241" i="7" s="1"/>
  <c r="U242" i="7" s="1"/>
  <c r="U243" i="7" s="1"/>
  <c r="U244" i="7" s="1"/>
  <c r="U245" i="7" s="1"/>
  <c r="U246" i="7" s="1"/>
  <c r="U247" i="7" s="1"/>
  <c r="U248" i="7" s="1"/>
  <c r="U249" i="7" s="1"/>
  <c r="U250" i="7" s="1"/>
  <c r="U251" i="7" s="1"/>
  <c r="U252" i="7" s="1"/>
  <c r="U253" i="7" s="1"/>
  <c r="U254" i="7" s="1"/>
  <c r="U255" i="7" s="1"/>
  <c r="U256" i="7" s="1"/>
  <c r="U257" i="7" s="1"/>
  <c r="U258" i="7" s="1"/>
  <c r="U259" i="7" s="1"/>
  <c r="U260" i="7" s="1"/>
  <c r="U261" i="7" s="1"/>
  <c r="U262" i="7" s="1"/>
  <c r="U263" i="7" s="1"/>
  <c r="U264" i="7" s="1"/>
  <c r="U265" i="7" s="1"/>
  <c r="U266" i="7" s="1"/>
  <c r="U267" i="7" s="1"/>
  <c r="U268" i="7" s="1"/>
  <c r="U269" i="7" s="1"/>
  <c r="U270" i="7" s="1"/>
  <c r="U271" i="7" s="1"/>
  <c r="U272" i="7" s="1"/>
  <c r="U273" i="7" s="1"/>
  <c r="U274" i="7" s="1"/>
  <c r="U275" i="7" s="1"/>
  <c r="U276" i="7" s="1"/>
  <c r="U277" i="7" s="1"/>
  <c r="U278" i="7" s="1"/>
  <c r="U279" i="7" s="1"/>
  <c r="U280" i="7" s="1"/>
  <c r="U281" i="7" s="1"/>
  <c r="U282" i="7" s="1"/>
  <c r="U283" i="7" s="1"/>
  <c r="U284" i="7" s="1"/>
  <c r="U285" i="7" s="1"/>
  <c r="U286" i="7" s="1"/>
  <c r="U287" i="7" s="1"/>
  <c r="U288" i="7" s="1"/>
  <c r="U289" i="7" s="1"/>
  <c r="U290" i="7" s="1"/>
  <c r="U291" i="7" s="1"/>
  <c r="U292" i="7" s="1"/>
  <c r="U293" i="7" s="1"/>
  <c r="U294" i="7" s="1"/>
  <c r="U295" i="7" s="1"/>
  <c r="U296" i="7" s="1"/>
  <c r="U297" i="7" s="1"/>
  <c r="U298" i="7" s="1"/>
  <c r="U299" i="7" s="1"/>
  <c r="U300" i="7" s="1"/>
  <c r="U301" i="7" s="1"/>
  <c r="U302" i="7" s="1"/>
  <c r="U303" i="7" s="1"/>
  <c r="U304" i="7" s="1"/>
  <c r="U305" i="7" s="1"/>
  <c r="U306" i="7" s="1"/>
  <c r="U307" i="7" s="1"/>
  <c r="U308" i="7" s="1"/>
  <c r="U309" i="7" s="1"/>
  <c r="U310" i="7" s="1"/>
  <c r="U311" i="7" s="1"/>
  <c r="U312" i="7" s="1"/>
  <c r="U313" i="7" s="1"/>
  <c r="U314" i="7" s="1"/>
  <c r="U315" i="7" s="1"/>
  <c r="U316" i="7" s="1"/>
  <c r="U317" i="7" s="1"/>
  <c r="U318" i="7" s="1"/>
  <c r="U319" i="7" s="1"/>
  <c r="U320" i="7" s="1"/>
  <c r="U321" i="7" s="1"/>
  <c r="U322" i="7" s="1"/>
  <c r="U323" i="7" s="1"/>
  <c r="U324" i="7" s="1"/>
  <c r="U325" i="7" s="1"/>
  <c r="U326" i="7" s="1"/>
  <c r="U327" i="7" s="1"/>
  <c r="U328" i="7" s="1"/>
  <c r="U329" i="7" s="1"/>
  <c r="U330" i="7" s="1"/>
  <c r="U331" i="7" s="1"/>
  <c r="U332" i="7" s="1"/>
  <c r="U333" i="7" s="1"/>
  <c r="U334" i="7" s="1"/>
  <c r="U335" i="7" s="1"/>
  <c r="U336" i="7" s="1"/>
  <c r="U337" i="7" s="1"/>
  <c r="U338" i="7" s="1"/>
  <c r="U339" i="7" s="1"/>
  <c r="U340" i="7" s="1"/>
  <c r="U341" i="7" s="1"/>
  <c r="U342" i="7" s="1"/>
  <c r="U343" i="7" s="1"/>
  <c r="U344" i="7" s="1"/>
  <c r="U345" i="7" s="1"/>
  <c r="U346" i="7" s="1"/>
  <c r="U347" i="7" s="1"/>
  <c r="U348" i="7" s="1"/>
  <c r="U349" i="7" s="1"/>
  <c r="U350" i="7" s="1"/>
  <c r="U351" i="7" s="1"/>
  <c r="U352" i="7" s="1"/>
  <c r="U353" i="7" s="1"/>
  <c r="U354" i="7" s="1"/>
  <c r="U355" i="7" s="1"/>
  <c r="U356" i="7" s="1"/>
  <c r="U357" i="7" s="1"/>
  <c r="U358" i="7" s="1"/>
  <c r="U359" i="7" s="1"/>
  <c r="U360" i="7" s="1"/>
  <c r="U361" i="7" s="1"/>
  <c r="U362" i="7" s="1"/>
  <c r="U363" i="7" s="1"/>
  <c r="U364" i="7" s="1"/>
  <c r="U365" i="7" s="1"/>
  <c r="U366" i="7" s="1"/>
  <c r="U367" i="7" s="1"/>
  <c r="U368" i="7" s="1"/>
  <c r="U369" i="7" s="1"/>
  <c r="U370" i="7" s="1"/>
  <c r="U371" i="7" s="1"/>
  <c r="U372" i="7" s="1"/>
  <c r="U373" i="7" s="1"/>
  <c r="U374" i="7" s="1"/>
  <c r="U375" i="7" s="1"/>
  <c r="U376" i="7" s="1"/>
  <c r="U377" i="7" s="1"/>
  <c r="U378" i="7" s="1"/>
  <c r="U379" i="7" s="1"/>
  <c r="U380" i="7" s="1"/>
  <c r="U381" i="7" s="1"/>
  <c r="U382" i="7" s="1"/>
  <c r="U383" i="7" s="1"/>
  <c r="U384" i="7" s="1"/>
  <c r="U385" i="7" s="1"/>
  <c r="U386" i="7" s="1"/>
  <c r="U387" i="7" s="1"/>
  <c r="U388" i="7" s="1"/>
  <c r="U389" i="7" s="1"/>
  <c r="U390" i="7" s="1"/>
  <c r="U391" i="7" s="1"/>
  <c r="U392" i="7" s="1"/>
  <c r="U393" i="7" s="1"/>
  <c r="U394" i="7" s="1"/>
  <c r="U395" i="7" s="1"/>
  <c r="U396" i="7" s="1"/>
  <c r="U397" i="7" s="1"/>
  <c r="U398" i="7" s="1"/>
  <c r="U399" i="7" s="1"/>
  <c r="U400" i="7" s="1"/>
  <c r="U401" i="7" s="1"/>
  <c r="U402" i="7" s="1"/>
  <c r="U403" i="7" s="1"/>
  <c r="U404" i="7" s="1"/>
  <c r="U405" i="7" s="1"/>
  <c r="U406" i="7" s="1"/>
  <c r="U407" i="7" s="1"/>
  <c r="U408" i="7" s="1"/>
  <c r="U409" i="7" s="1"/>
  <c r="U410" i="7" s="1"/>
  <c r="U411" i="7" s="1"/>
  <c r="U412" i="7" s="1"/>
  <c r="U413" i="7" s="1"/>
  <c r="U414" i="7" s="1"/>
  <c r="U415" i="7" s="1"/>
  <c r="U416" i="7" s="1"/>
  <c r="U417" i="7" s="1"/>
  <c r="U418" i="7" s="1"/>
  <c r="U419" i="7" s="1"/>
  <c r="U420" i="7" s="1"/>
  <c r="U421" i="7" s="1"/>
  <c r="U422" i="7" s="1"/>
  <c r="U423" i="7" s="1"/>
  <c r="U424" i="7" s="1"/>
  <c r="U425" i="7" s="1"/>
  <c r="U426" i="7" s="1"/>
  <c r="U427" i="7" s="1"/>
  <c r="U428" i="7" s="1"/>
  <c r="U429" i="7" s="1"/>
  <c r="U430" i="7" s="1"/>
  <c r="U431" i="7" s="1"/>
  <c r="U432" i="7" s="1"/>
  <c r="U433" i="7" s="1"/>
  <c r="U434" i="7" s="1"/>
  <c r="U435" i="7" s="1"/>
  <c r="U436" i="7" s="1"/>
  <c r="U437" i="7" s="1"/>
  <c r="U438" i="7" s="1"/>
  <c r="U439" i="7" s="1"/>
  <c r="U440" i="7" s="1"/>
  <c r="U441" i="7" s="1"/>
  <c r="U442" i="7" s="1"/>
  <c r="U443" i="7" s="1"/>
  <c r="U444" i="7" s="1"/>
  <c r="U445" i="7" s="1"/>
  <c r="U446" i="7" s="1"/>
  <c r="U447" i="7" s="1"/>
  <c r="U448" i="7" s="1"/>
  <c r="U449" i="7" s="1"/>
  <c r="U450" i="7" s="1"/>
  <c r="U451" i="7" s="1"/>
  <c r="U452" i="7" s="1"/>
  <c r="U453" i="7" s="1"/>
  <c r="U454" i="7" s="1"/>
  <c r="U455" i="7" s="1"/>
  <c r="U456" i="7" s="1"/>
  <c r="U457" i="7" s="1"/>
  <c r="U458" i="7" s="1"/>
  <c r="U459" i="7" s="1"/>
  <c r="U460" i="7" s="1"/>
  <c r="U461" i="7" s="1"/>
  <c r="U462" i="7" s="1"/>
  <c r="U463" i="7" s="1"/>
  <c r="U464" i="7" s="1"/>
  <c r="U465" i="7" s="1"/>
  <c r="U466" i="7" s="1"/>
  <c r="U467" i="7" s="1"/>
  <c r="U468" i="7" s="1"/>
  <c r="U469" i="7" s="1"/>
  <c r="U470" i="7" s="1"/>
  <c r="U471" i="7" s="1"/>
  <c r="U472" i="7" s="1"/>
  <c r="U473" i="7" s="1"/>
  <c r="U474" i="7" s="1"/>
  <c r="U475" i="7" s="1"/>
  <c r="U476" i="7" s="1"/>
  <c r="U477" i="7" s="1"/>
  <c r="U478" i="7" s="1"/>
  <c r="U479" i="7" s="1"/>
  <c r="U480" i="7" s="1"/>
  <c r="U481" i="7" s="1"/>
  <c r="U482" i="7" s="1"/>
  <c r="U483" i="7" s="1"/>
  <c r="U484" i="7" s="1"/>
  <c r="U485" i="7" s="1"/>
  <c r="U486" i="7" s="1"/>
  <c r="U487" i="7" s="1"/>
  <c r="U488" i="7" s="1"/>
  <c r="U489" i="7" s="1"/>
  <c r="U490" i="7" s="1"/>
  <c r="U491" i="7" s="1"/>
  <c r="U492" i="7" s="1"/>
  <c r="U493" i="7" s="1"/>
  <c r="U494" i="7" s="1"/>
  <c r="U495" i="7" s="1"/>
  <c r="U496" i="7" s="1"/>
  <c r="U497" i="7" s="1"/>
  <c r="U498" i="7" s="1"/>
  <c r="U499" i="7" s="1"/>
  <c r="U500" i="7" s="1"/>
  <c r="U501" i="7" s="1"/>
  <c r="U502" i="7" s="1"/>
  <c r="U503" i="7" s="1"/>
  <c r="U504" i="7" s="1"/>
  <c r="U505" i="7" s="1"/>
  <c r="U506" i="7" s="1"/>
  <c r="U507" i="7" s="1"/>
  <c r="U508" i="7" s="1"/>
  <c r="U509" i="7" s="1"/>
  <c r="U510" i="7" s="1"/>
  <c r="U511" i="7" s="1"/>
  <c r="U512" i="7" s="1"/>
  <c r="U513" i="7" s="1"/>
  <c r="U514" i="7" s="1"/>
  <c r="U515" i="7" s="1"/>
  <c r="U516" i="7" s="1"/>
  <c r="U517" i="7" s="1"/>
  <c r="U518" i="7" s="1"/>
  <c r="U519" i="7" s="1"/>
  <c r="U520" i="7" s="1"/>
  <c r="U521" i="7" s="1"/>
  <c r="U522" i="7" s="1"/>
  <c r="U523" i="7" s="1"/>
  <c r="U524" i="7" s="1"/>
  <c r="U525" i="7" s="1"/>
  <c r="U526" i="7" s="1"/>
  <c r="U527" i="7" s="1"/>
  <c r="U528" i="7" s="1"/>
  <c r="U529" i="7" s="1"/>
  <c r="U530" i="7" s="1"/>
  <c r="U531" i="7" s="1"/>
  <c r="U532" i="7" s="1"/>
  <c r="U533" i="7" s="1"/>
  <c r="U534" i="7" s="1"/>
  <c r="U535" i="7" s="1"/>
  <c r="U536" i="7" s="1"/>
  <c r="U537" i="7" s="1"/>
  <c r="U538" i="7" s="1"/>
  <c r="U539" i="7" s="1"/>
  <c r="U540" i="7" s="1"/>
  <c r="U541" i="7" s="1"/>
  <c r="U542" i="7" s="1"/>
  <c r="U543" i="7" s="1"/>
  <c r="U544" i="7" s="1"/>
  <c r="U545" i="7" s="1"/>
  <c r="U546" i="7" s="1"/>
  <c r="U547" i="7" s="1"/>
  <c r="U548" i="7" s="1"/>
  <c r="C3" i="7"/>
  <c r="D2" i="7"/>
  <c r="D2" i="8"/>
  <c r="C3" i="8"/>
  <c r="K4" i="8"/>
  <c r="B5" i="8"/>
  <c r="B6" i="8" l="1"/>
  <c r="K5" i="8"/>
  <c r="D3" i="8"/>
  <c r="N3" i="8"/>
  <c r="C4" i="8"/>
  <c r="E2" i="7"/>
  <c r="F2" i="7" s="1"/>
  <c r="G2" i="7" s="1"/>
  <c r="M2" i="7" s="1"/>
  <c r="O2" i="7"/>
  <c r="R2" i="7" s="1"/>
  <c r="S2" i="7" s="1"/>
  <c r="T2" i="7" s="1"/>
  <c r="W2" i="7" s="1"/>
  <c r="X2" i="7" s="1"/>
  <c r="C4" i="7"/>
  <c r="P3" i="7"/>
  <c r="D3" i="7"/>
  <c r="E2" i="8"/>
  <c r="F2" i="8" s="1"/>
  <c r="G2" i="8" s="1"/>
  <c r="M2" i="8" s="1"/>
  <c r="O2" i="8"/>
  <c r="R2" i="8" s="1"/>
  <c r="S2" i="8" s="1"/>
  <c r="B6" i="7"/>
  <c r="K5" i="7"/>
  <c r="B7" i="8" l="1"/>
  <c r="K6" i="8"/>
  <c r="C2" i="9"/>
  <c r="T2" i="8"/>
  <c r="W2" i="8" s="1"/>
  <c r="X2" i="8" s="1"/>
  <c r="B7" i="7"/>
  <c r="K6" i="7"/>
  <c r="E3" i="7"/>
  <c r="F3" i="7" s="1"/>
  <c r="G3" i="7" s="1"/>
  <c r="O3" i="7"/>
  <c r="J3" i="8"/>
  <c r="V3" i="8"/>
  <c r="C5" i="7"/>
  <c r="P4" i="7"/>
  <c r="D4" i="7"/>
  <c r="V3" i="7"/>
  <c r="J3" i="7"/>
  <c r="N4" i="8"/>
  <c r="P4" i="8" s="1"/>
  <c r="C5" i="8"/>
  <c r="D4" i="8"/>
  <c r="P3" i="8"/>
  <c r="U4" i="8"/>
  <c r="U5" i="8" s="1"/>
  <c r="E3" i="8"/>
  <c r="F3" i="8" s="1"/>
  <c r="G3" i="8" s="1"/>
  <c r="O3" i="8"/>
  <c r="K7" i="8" l="1"/>
  <c r="B8" i="8"/>
  <c r="P5" i="7"/>
  <c r="D5" i="7"/>
  <c r="C6" i="7"/>
  <c r="V4" i="8"/>
  <c r="Q3" i="8"/>
  <c r="S3" i="8"/>
  <c r="T3" i="8" s="1"/>
  <c r="W3" i="8" s="1"/>
  <c r="X3" i="8" s="1"/>
  <c r="M3" i="8"/>
  <c r="L3" i="8"/>
  <c r="J4" i="8" s="1"/>
  <c r="R3" i="8"/>
  <c r="O4" i="8"/>
  <c r="E4" i="8"/>
  <c r="F4" i="8" s="1"/>
  <c r="G4" i="8" s="1"/>
  <c r="C6" i="8"/>
  <c r="D5" i="8"/>
  <c r="N5" i="8"/>
  <c r="P5" i="8" s="1"/>
  <c r="B8" i="7"/>
  <c r="K7" i="7"/>
  <c r="M3" i="7"/>
  <c r="V4" i="7" s="1"/>
  <c r="L3" i="7"/>
  <c r="J4" i="7" s="1"/>
  <c r="Q3" i="7"/>
  <c r="R3" i="7" s="1"/>
  <c r="S3" i="7" s="1"/>
  <c r="T3" i="7" s="1"/>
  <c r="W3" i="7" s="1"/>
  <c r="X3" i="7" s="1"/>
  <c r="O4" i="7"/>
  <c r="E4" i="7"/>
  <c r="F4" i="7" s="1"/>
  <c r="G4" i="7" s="1"/>
  <c r="L4" i="8" l="1"/>
  <c r="J5" i="8" s="1"/>
  <c r="M4" i="8"/>
  <c r="Q4" i="8"/>
  <c r="L4" i="7"/>
  <c r="J5" i="7" s="1"/>
  <c r="M4" i="7"/>
  <c r="V5" i="7" s="1"/>
  <c r="Q4" i="7"/>
  <c r="R4" i="7" s="1"/>
  <c r="S4" i="7" s="1"/>
  <c r="T4" i="7" s="1"/>
  <c r="W4" i="7" s="1"/>
  <c r="X4" i="7" s="1"/>
  <c r="V5" i="8"/>
  <c r="C7" i="8"/>
  <c r="N6" i="8"/>
  <c r="P6" i="8" s="1"/>
  <c r="D6" i="8"/>
  <c r="U6" i="8"/>
  <c r="U7" i="8" s="1"/>
  <c r="B9" i="7"/>
  <c r="K8" i="7"/>
  <c r="E5" i="8"/>
  <c r="F5" i="8" s="1"/>
  <c r="G5" i="8" s="1"/>
  <c r="O5" i="8"/>
  <c r="D6" i="7"/>
  <c r="P6" i="7"/>
  <c r="C7" i="7"/>
  <c r="E5" i="7"/>
  <c r="F5" i="7" s="1"/>
  <c r="G5" i="7" s="1"/>
  <c r="O5" i="7"/>
  <c r="R4" i="8"/>
  <c r="S4" i="8" s="1"/>
  <c r="T4" i="8" s="1"/>
  <c r="W4" i="8" s="1"/>
  <c r="X4" i="8" s="1"/>
  <c r="B9" i="8"/>
  <c r="K8" i="8"/>
  <c r="M5" i="8" l="1"/>
  <c r="L5" i="8"/>
  <c r="J6" i="8"/>
  <c r="Q5" i="8"/>
  <c r="R5" i="8" s="1"/>
  <c r="S5" i="8" s="1"/>
  <c r="T5" i="8" s="1"/>
  <c r="W5" i="8" s="1"/>
  <c r="X5" i="8" s="1"/>
  <c r="V6" i="7"/>
  <c r="M5" i="7"/>
  <c r="L5" i="7"/>
  <c r="J6" i="7"/>
  <c r="Q5" i="7"/>
  <c r="R5" i="7" s="1"/>
  <c r="S5" i="7" s="1"/>
  <c r="T5" i="7" s="1"/>
  <c r="W5" i="7" s="1"/>
  <c r="X5" i="7" s="1"/>
  <c r="E6" i="7"/>
  <c r="F6" i="7" s="1"/>
  <c r="G6" i="7" s="1"/>
  <c r="O6" i="7"/>
  <c r="B10" i="7"/>
  <c r="K9" i="7"/>
  <c r="U8" i="8"/>
  <c r="K9" i="8"/>
  <c r="B10" i="8"/>
  <c r="E6" i="8"/>
  <c r="F6" i="8" s="1"/>
  <c r="G6" i="8" s="1"/>
  <c r="O6" i="8"/>
  <c r="C8" i="8"/>
  <c r="N7" i="8"/>
  <c r="P7" i="8" s="1"/>
  <c r="D7" i="8"/>
  <c r="V6" i="8"/>
  <c r="D7" i="7"/>
  <c r="P7" i="7"/>
  <c r="C8" i="7"/>
  <c r="D8" i="8" l="1"/>
  <c r="C9" i="8"/>
  <c r="K10" i="8"/>
  <c r="B11" i="8"/>
  <c r="Q6" i="7"/>
  <c r="M6" i="7"/>
  <c r="V7" i="7" s="1"/>
  <c r="L6" i="7"/>
  <c r="J7" i="7"/>
  <c r="S6" i="7"/>
  <c r="T6" i="7" s="1"/>
  <c r="W6" i="7" s="1"/>
  <c r="X6" i="7" s="1"/>
  <c r="D8" i="7"/>
  <c r="C9" i="7"/>
  <c r="E7" i="7"/>
  <c r="F7" i="7" s="1"/>
  <c r="G7" i="7" s="1"/>
  <c r="O7" i="7"/>
  <c r="B11" i="7"/>
  <c r="K10" i="7"/>
  <c r="R6" i="7"/>
  <c r="M6" i="8"/>
  <c r="V7" i="8" s="1"/>
  <c r="Q6" i="8"/>
  <c r="R6" i="8" s="1"/>
  <c r="S6" i="8" s="1"/>
  <c r="T6" i="8" s="1"/>
  <c r="W6" i="8" s="1"/>
  <c r="X6" i="8" s="1"/>
  <c r="L6" i="8"/>
  <c r="J7" i="8" s="1"/>
  <c r="O7" i="8"/>
  <c r="E7" i="8"/>
  <c r="F7" i="8" s="1"/>
  <c r="G7" i="8" s="1"/>
  <c r="L7" i="8" l="1"/>
  <c r="Q7" i="8"/>
  <c r="R7" i="8" s="1"/>
  <c r="S7" i="8" s="1"/>
  <c r="T7" i="8" s="1"/>
  <c r="W7" i="8" s="1"/>
  <c r="X7" i="8" s="1"/>
  <c r="M7" i="8"/>
  <c r="V8" i="8" s="1"/>
  <c r="E8" i="7"/>
  <c r="F8" i="7" s="1"/>
  <c r="G8" i="7" s="1"/>
  <c r="O8" i="7"/>
  <c r="B12" i="8"/>
  <c r="K11" i="8"/>
  <c r="B12" i="7"/>
  <c r="K11" i="7"/>
  <c r="Q7" i="7"/>
  <c r="R7" i="7" s="1"/>
  <c r="S7" i="7" s="1"/>
  <c r="T7" i="7" s="1"/>
  <c r="W7" i="7" s="1"/>
  <c r="X7" i="7" s="1"/>
  <c r="M7" i="7"/>
  <c r="J8" i="7" s="1"/>
  <c r="L7" i="7"/>
  <c r="D9" i="8"/>
  <c r="C10" i="8"/>
  <c r="N9" i="8"/>
  <c r="P9" i="8" s="1"/>
  <c r="D9" i="7"/>
  <c r="C10" i="7"/>
  <c r="O8" i="8"/>
  <c r="E8" i="8"/>
  <c r="F8" i="8" s="1"/>
  <c r="G8" i="8" s="1"/>
  <c r="M8" i="7" l="1"/>
  <c r="L8" i="7"/>
  <c r="J9" i="7" s="1"/>
  <c r="P8" i="7"/>
  <c r="P9" i="7" s="1"/>
  <c r="K12" i="7"/>
  <c r="B13" i="7"/>
  <c r="E9" i="7"/>
  <c r="F9" i="7" s="1"/>
  <c r="G9" i="7" s="1"/>
  <c r="O9" i="7"/>
  <c r="J8" i="8"/>
  <c r="E9" i="8"/>
  <c r="F9" i="8" s="1"/>
  <c r="G9" i="8" s="1"/>
  <c r="O9" i="8"/>
  <c r="N10" i="8"/>
  <c r="P10" i="8" s="1"/>
  <c r="C11" i="8"/>
  <c r="D10" i="8"/>
  <c r="V8" i="7"/>
  <c r="V9" i="7" s="1"/>
  <c r="B13" i="8"/>
  <c r="K12" i="8"/>
  <c r="P10" i="7"/>
  <c r="D10" i="7"/>
  <c r="C11" i="7"/>
  <c r="S9" i="7" l="1"/>
  <c r="T9" i="7" s="1"/>
  <c r="W9" i="7" s="1"/>
  <c r="X9" i="7" s="1"/>
  <c r="Q9" i="7"/>
  <c r="M9" i="7"/>
  <c r="L9" i="7"/>
  <c r="J10" i="7" s="1"/>
  <c r="E10" i="7"/>
  <c r="F10" i="7" s="1"/>
  <c r="G10" i="7" s="1"/>
  <c r="O10" i="7"/>
  <c r="M8" i="8"/>
  <c r="V9" i="8" s="1"/>
  <c r="L8" i="8"/>
  <c r="N8" i="8"/>
  <c r="R9" i="7"/>
  <c r="B14" i="7"/>
  <c r="K13" i="7"/>
  <c r="E10" i="8"/>
  <c r="F10" i="8" s="1"/>
  <c r="G10" i="8" s="1"/>
  <c r="O10" i="8"/>
  <c r="P11" i="7"/>
  <c r="D11" i="7"/>
  <c r="C12" i="7"/>
  <c r="K13" i="8"/>
  <c r="B14" i="8"/>
  <c r="V10" i="7"/>
  <c r="D11" i="8"/>
  <c r="N11" i="8"/>
  <c r="P11" i="8" s="1"/>
  <c r="C12" i="8"/>
  <c r="Q8" i="7"/>
  <c r="R8" i="7" s="1"/>
  <c r="S8" i="7" s="1"/>
  <c r="T8" i="7" s="1"/>
  <c r="W8" i="7" s="1"/>
  <c r="X8" i="7" s="1"/>
  <c r="J11" i="7" l="1"/>
  <c r="Q10" i="7"/>
  <c r="M10" i="7"/>
  <c r="L10" i="7"/>
  <c r="P8" i="8"/>
  <c r="Q8" i="8" s="1"/>
  <c r="R8" i="8" s="1"/>
  <c r="S8" i="8" s="1"/>
  <c r="T8" i="8" s="1"/>
  <c r="W8" i="8" s="1"/>
  <c r="X8" i="8" s="1"/>
  <c r="U9" i="8"/>
  <c r="U10" i="8" s="1"/>
  <c r="U11" i="8" s="1"/>
  <c r="U12" i="8" s="1"/>
  <c r="V11" i="7"/>
  <c r="J9" i="8"/>
  <c r="R10" i="7"/>
  <c r="S10" i="7" s="1"/>
  <c r="T10" i="7" s="1"/>
  <c r="W10" i="7" s="1"/>
  <c r="X10" i="7" s="1"/>
  <c r="O11" i="8"/>
  <c r="E11" i="8"/>
  <c r="F11" i="8" s="1"/>
  <c r="G11" i="8" s="1"/>
  <c r="K14" i="8"/>
  <c r="B15" i="8"/>
  <c r="P12" i="7"/>
  <c r="D12" i="7"/>
  <c r="C13" i="7"/>
  <c r="E11" i="7"/>
  <c r="F11" i="7" s="1"/>
  <c r="G11" i="7" s="1"/>
  <c r="O11" i="7"/>
  <c r="C13" i="8"/>
  <c r="N12" i="8"/>
  <c r="P12" i="8" s="1"/>
  <c r="D12" i="8"/>
  <c r="B15" i="7"/>
  <c r="K14" i="7"/>
  <c r="K15" i="7" l="1"/>
  <c r="B16" i="7"/>
  <c r="E12" i="8"/>
  <c r="F12" i="8" s="1"/>
  <c r="G12" i="8" s="1"/>
  <c r="O12" i="8"/>
  <c r="Q9" i="8"/>
  <c r="R9" i="8" s="1"/>
  <c r="S9" i="8"/>
  <c r="T9" i="8" s="1"/>
  <c r="W9" i="8" s="1"/>
  <c r="X9" i="8" s="1"/>
  <c r="M9" i="8"/>
  <c r="V10" i="8" s="1"/>
  <c r="L9" i="8"/>
  <c r="J10" i="8" s="1"/>
  <c r="D13" i="8"/>
  <c r="N13" i="8"/>
  <c r="P13" i="8" s="1"/>
  <c r="C14" i="8"/>
  <c r="U13" i="8"/>
  <c r="P13" i="7"/>
  <c r="D13" i="7"/>
  <c r="C14" i="7"/>
  <c r="E12" i="7"/>
  <c r="F12" i="7" s="1"/>
  <c r="G12" i="7" s="1"/>
  <c r="O12" i="7"/>
  <c r="J12" i="7"/>
  <c r="Q11" i="7"/>
  <c r="R11" i="7" s="1"/>
  <c r="S11" i="7" s="1"/>
  <c r="T11" i="7" s="1"/>
  <c r="W11" i="7" s="1"/>
  <c r="X11" i="7" s="1"/>
  <c r="M11" i="7"/>
  <c r="V12" i="7" s="1"/>
  <c r="L11" i="7"/>
  <c r="K15" i="8"/>
  <c r="B16" i="8"/>
  <c r="L10" i="8" l="1"/>
  <c r="Q10" i="8"/>
  <c r="R10" i="8" s="1"/>
  <c r="S10" i="8"/>
  <c r="T10" i="8" s="1"/>
  <c r="W10" i="8" s="1"/>
  <c r="X10" i="8" s="1"/>
  <c r="M10" i="8"/>
  <c r="J11" i="8" s="1"/>
  <c r="E13" i="7"/>
  <c r="F13" i="7" s="1"/>
  <c r="G13" i="7" s="1"/>
  <c r="O13" i="7"/>
  <c r="O13" i="8"/>
  <c r="E13" i="8"/>
  <c r="F13" i="8" s="1"/>
  <c r="G13" i="8" s="1"/>
  <c r="J13" i="7"/>
  <c r="S12" i="7"/>
  <c r="T12" i="7" s="1"/>
  <c r="W12" i="7" s="1"/>
  <c r="X12" i="7" s="1"/>
  <c r="Q12" i="7"/>
  <c r="M12" i="7"/>
  <c r="V13" i="7" s="1"/>
  <c r="L12" i="7"/>
  <c r="P14" i="7"/>
  <c r="D14" i="7"/>
  <c r="C15" i="7"/>
  <c r="R12" i="7"/>
  <c r="B17" i="7"/>
  <c r="K16" i="7"/>
  <c r="V11" i="8"/>
  <c r="K16" i="8"/>
  <c r="B17" i="8"/>
  <c r="U14" i="8"/>
  <c r="D14" i="8"/>
  <c r="N14" i="8"/>
  <c r="P14" i="8" s="1"/>
  <c r="C15" i="8"/>
  <c r="M11" i="8" l="1"/>
  <c r="L11" i="8"/>
  <c r="J12" i="8" s="1"/>
  <c r="Q11" i="8"/>
  <c r="R11" i="8" s="1"/>
  <c r="S11" i="8" s="1"/>
  <c r="T11" i="8" s="1"/>
  <c r="W11" i="8" s="1"/>
  <c r="X11" i="8" s="1"/>
  <c r="V12" i="8"/>
  <c r="L13" i="7"/>
  <c r="J14" i="7"/>
  <c r="Q13" i="7"/>
  <c r="R13" i="7" s="1"/>
  <c r="S13" i="7" s="1"/>
  <c r="T13" i="7" s="1"/>
  <c r="W13" i="7" s="1"/>
  <c r="X13" i="7" s="1"/>
  <c r="M13" i="7"/>
  <c r="V14" i="7" s="1"/>
  <c r="C16" i="8"/>
  <c r="D15" i="8"/>
  <c r="N15" i="8"/>
  <c r="P15" i="8" s="1"/>
  <c r="E14" i="7"/>
  <c r="F14" i="7" s="1"/>
  <c r="G14" i="7" s="1"/>
  <c r="O14" i="7"/>
  <c r="C16" i="7"/>
  <c r="P15" i="7"/>
  <c r="D15" i="7"/>
  <c r="U15" i="8"/>
  <c r="U16" i="8" s="1"/>
  <c r="B18" i="7"/>
  <c r="K17" i="7"/>
  <c r="O14" i="8"/>
  <c r="E14" i="8"/>
  <c r="F14" i="8" s="1"/>
  <c r="G14" i="8" s="1"/>
  <c r="B18" i="8"/>
  <c r="K17" i="8"/>
  <c r="Q12" i="8" l="1"/>
  <c r="R12" i="8" s="1"/>
  <c r="S12" i="8" s="1"/>
  <c r="T12" i="8" s="1"/>
  <c r="W12" i="8" s="1"/>
  <c r="X12" i="8" s="1"/>
  <c r="M12" i="8"/>
  <c r="L12" i="8"/>
  <c r="J13" i="8" s="1"/>
  <c r="B19" i="7"/>
  <c r="K18" i="7"/>
  <c r="L14" i="7"/>
  <c r="J15" i="7" s="1"/>
  <c r="M14" i="7"/>
  <c r="V15" i="7" s="1"/>
  <c r="S14" i="7"/>
  <c r="T14" i="7" s="1"/>
  <c r="W14" i="7" s="1"/>
  <c r="X14" i="7" s="1"/>
  <c r="Q14" i="7"/>
  <c r="C17" i="7"/>
  <c r="P16" i="7"/>
  <c r="D16" i="7"/>
  <c r="E15" i="7"/>
  <c r="F15" i="7" s="1"/>
  <c r="G15" i="7" s="1"/>
  <c r="O15" i="7"/>
  <c r="V13" i="8"/>
  <c r="B19" i="8"/>
  <c r="K18" i="8"/>
  <c r="E15" i="8"/>
  <c r="F15" i="8" s="1"/>
  <c r="G15" i="8" s="1"/>
  <c r="O15" i="8"/>
  <c r="U17" i="8"/>
  <c r="D16" i="8"/>
  <c r="N16" i="8"/>
  <c r="P16" i="8" s="1"/>
  <c r="C17" i="8"/>
  <c r="R14" i="7"/>
  <c r="M15" i="7" l="1"/>
  <c r="L15" i="7"/>
  <c r="J16" i="7"/>
  <c r="Q15" i="7"/>
  <c r="R15" i="7" s="1"/>
  <c r="S15" i="7" s="1"/>
  <c r="T15" i="7" s="1"/>
  <c r="W15" i="7" s="1"/>
  <c r="X15" i="7" s="1"/>
  <c r="V16" i="7"/>
  <c r="Q13" i="8"/>
  <c r="R13" i="8" s="1"/>
  <c r="S13" i="8" s="1"/>
  <c r="T13" i="8" s="1"/>
  <c r="W13" i="8" s="1"/>
  <c r="X13" i="8" s="1"/>
  <c r="M13" i="8"/>
  <c r="L13" i="8"/>
  <c r="J14" i="8" s="1"/>
  <c r="V14" i="8"/>
  <c r="N17" i="8"/>
  <c r="P17" i="8" s="1"/>
  <c r="C18" i="8"/>
  <c r="D17" i="8"/>
  <c r="B20" i="8"/>
  <c r="K19" i="8"/>
  <c r="B20" i="7"/>
  <c r="K19" i="7"/>
  <c r="O16" i="7"/>
  <c r="E16" i="7"/>
  <c r="F16" i="7" s="1"/>
  <c r="G16" i="7" s="1"/>
  <c r="O16" i="8"/>
  <c r="E16" i="8"/>
  <c r="F16" i="8" s="1"/>
  <c r="G16" i="8" s="1"/>
  <c r="P17" i="7"/>
  <c r="D17" i="7"/>
  <c r="C18" i="7"/>
  <c r="M14" i="8" l="1"/>
  <c r="L14" i="8"/>
  <c r="J15" i="8" s="1"/>
  <c r="Q14" i="8"/>
  <c r="R14" i="8" s="1"/>
  <c r="S14" i="8" s="1"/>
  <c r="T14" i="8" s="1"/>
  <c r="W14" i="8" s="1"/>
  <c r="X14" i="8" s="1"/>
  <c r="V15" i="8"/>
  <c r="B21" i="7"/>
  <c r="K20" i="7"/>
  <c r="V17" i="7"/>
  <c r="C19" i="8"/>
  <c r="N18" i="8"/>
  <c r="P18" i="8" s="1"/>
  <c r="D18" i="8"/>
  <c r="M16" i="7"/>
  <c r="L16" i="7"/>
  <c r="J17" i="7"/>
  <c r="Q16" i="7"/>
  <c r="R16" i="7" s="1"/>
  <c r="S16" i="7" s="1"/>
  <c r="T16" i="7" s="1"/>
  <c r="W16" i="7" s="1"/>
  <c r="X16" i="7" s="1"/>
  <c r="U18" i="8"/>
  <c r="K20" i="8"/>
  <c r="B21" i="8"/>
  <c r="O17" i="8"/>
  <c r="E17" i="8"/>
  <c r="F17" i="8" s="1"/>
  <c r="G17" i="8" s="1"/>
  <c r="P18" i="7"/>
  <c r="C19" i="7"/>
  <c r="D18" i="7"/>
  <c r="O17" i="7"/>
  <c r="E17" i="7"/>
  <c r="F17" i="7" s="1"/>
  <c r="G17" i="7" s="1"/>
  <c r="Q15" i="8" l="1"/>
  <c r="R15" i="8" s="1"/>
  <c r="S15" i="8"/>
  <c r="T15" i="8" s="1"/>
  <c r="W15" i="8" s="1"/>
  <c r="X15" i="8" s="1"/>
  <c r="M15" i="8"/>
  <c r="L15" i="8"/>
  <c r="J16" i="8" s="1"/>
  <c r="D19" i="8"/>
  <c r="C20" i="8"/>
  <c r="N19" i="8"/>
  <c r="P19" i="8" s="1"/>
  <c r="K21" i="8"/>
  <c r="B22" i="8"/>
  <c r="M17" i="7"/>
  <c r="V18" i="7" s="1"/>
  <c r="L17" i="7"/>
  <c r="Q17" i="7"/>
  <c r="U19" i="8"/>
  <c r="B22" i="7"/>
  <c r="K21" i="7"/>
  <c r="V16" i="8"/>
  <c r="R17" i="7"/>
  <c r="S17" i="7" s="1"/>
  <c r="T17" i="7" s="1"/>
  <c r="W17" i="7" s="1"/>
  <c r="X17" i="7" s="1"/>
  <c r="E18" i="7"/>
  <c r="F18" i="7" s="1"/>
  <c r="G18" i="7" s="1"/>
  <c r="O18" i="7"/>
  <c r="P19" i="7"/>
  <c r="D19" i="7"/>
  <c r="C20" i="7"/>
  <c r="E18" i="8"/>
  <c r="F18" i="8" s="1"/>
  <c r="G18" i="8" s="1"/>
  <c r="O18" i="8"/>
  <c r="L16" i="8" l="1"/>
  <c r="Q16" i="8"/>
  <c r="R16" i="8" s="1"/>
  <c r="S16" i="8" s="1"/>
  <c r="T16" i="8" s="1"/>
  <c r="W16" i="8" s="1"/>
  <c r="X16" i="8" s="1"/>
  <c r="M16" i="8"/>
  <c r="J17" i="8" s="1"/>
  <c r="B23" i="7"/>
  <c r="K22" i="7"/>
  <c r="D20" i="8"/>
  <c r="C21" i="8"/>
  <c r="D20" i="7"/>
  <c r="C21" i="7"/>
  <c r="J18" i="7"/>
  <c r="B23" i="8"/>
  <c r="K22" i="8"/>
  <c r="V17" i="8"/>
  <c r="U20" i="8"/>
  <c r="O19" i="8"/>
  <c r="E19" i="8"/>
  <c r="F19" i="8" s="1"/>
  <c r="G19" i="8" s="1"/>
  <c r="E19" i="7"/>
  <c r="F19" i="7" s="1"/>
  <c r="G19" i="7" s="1"/>
  <c r="O19" i="7"/>
  <c r="M17" i="8" l="1"/>
  <c r="L17" i="8"/>
  <c r="J18" i="8"/>
  <c r="Q17" i="8"/>
  <c r="R17" i="8" s="1"/>
  <c r="S17" i="8" s="1"/>
  <c r="T17" i="8" s="1"/>
  <c r="W17" i="8" s="1"/>
  <c r="X17" i="8" s="1"/>
  <c r="V18" i="8"/>
  <c r="D21" i="8"/>
  <c r="C22" i="8"/>
  <c r="N21" i="8"/>
  <c r="P21" i="8" s="1"/>
  <c r="K23" i="7"/>
  <c r="B24" i="7"/>
  <c r="E20" i="7"/>
  <c r="F20" i="7" s="1"/>
  <c r="G20" i="7" s="1"/>
  <c r="O20" i="7"/>
  <c r="Q18" i="7"/>
  <c r="R18" i="7" s="1"/>
  <c r="M18" i="7"/>
  <c r="V19" i="7" s="1"/>
  <c r="L18" i="7"/>
  <c r="J19" i="7"/>
  <c r="S18" i="7"/>
  <c r="T18" i="7" s="1"/>
  <c r="W18" i="7" s="1"/>
  <c r="X18" i="7" s="1"/>
  <c r="D21" i="7"/>
  <c r="C22" i="7"/>
  <c r="E20" i="8"/>
  <c r="F20" i="8" s="1"/>
  <c r="G20" i="8" s="1"/>
  <c r="O20" i="8"/>
  <c r="B24" i="8"/>
  <c r="K23" i="8"/>
  <c r="E21" i="8" l="1"/>
  <c r="F21" i="8" s="1"/>
  <c r="G21" i="8" s="1"/>
  <c r="O21" i="8"/>
  <c r="E21" i="7"/>
  <c r="F21" i="7" s="1"/>
  <c r="G21" i="7" s="1"/>
  <c r="O21" i="7"/>
  <c r="M18" i="8"/>
  <c r="V19" i="8" s="1"/>
  <c r="L18" i="8"/>
  <c r="J19" i="8" s="1"/>
  <c r="Q18" i="8"/>
  <c r="R18" i="8" s="1"/>
  <c r="S18" i="8" s="1"/>
  <c r="T18" i="8" s="1"/>
  <c r="W18" i="8" s="1"/>
  <c r="X18" i="8" s="1"/>
  <c r="D22" i="7"/>
  <c r="C23" i="7"/>
  <c r="D22" i="8"/>
  <c r="C23" i="8"/>
  <c r="N22" i="8"/>
  <c r="P22" i="8" s="1"/>
  <c r="Q19" i="7"/>
  <c r="R19" i="7" s="1"/>
  <c r="M19" i="7"/>
  <c r="V20" i="7" s="1"/>
  <c r="L19" i="7"/>
  <c r="J20" i="7" s="1"/>
  <c r="S19" i="7"/>
  <c r="T19" i="7" s="1"/>
  <c r="W19" i="7" s="1"/>
  <c r="X19" i="7" s="1"/>
  <c r="K24" i="8"/>
  <c r="B25" i="8"/>
  <c r="K24" i="7"/>
  <c r="B25" i="7"/>
  <c r="M19" i="8" l="1"/>
  <c r="V20" i="8" s="1"/>
  <c r="L19" i="8"/>
  <c r="J20" i="8" s="1"/>
  <c r="Q19" i="8"/>
  <c r="R19" i="8" s="1"/>
  <c r="S19" i="8"/>
  <c r="T19" i="8" s="1"/>
  <c r="W19" i="8" s="1"/>
  <c r="X19" i="8" s="1"/>
  <c r="M20" i="7"/>
  <c r="V21" i="7" s="1"/>
  <c r="L20" i="7"/>
  <c r="J21" i="7"/>
  <c r="P20" i="7"/>
  <c r="P21" i="7" s="1"/>
  <c r="P22" i="7" s="1"/>
  <c r="P23" i="7" s="1"/>
  <c r="K25" i="8"/>
  <c r="B26" i="8"/>
  <c r="E22" i="7"/>
  <c r="F22" i="7" s="1"/>
  <c r="G22" i="7" s="1"/>
  <c r="O22" i="7"/>
  <c r="B26" i="7"/>
  <c r="K25" i="7"/>
  <c r="N23" i="8"/>
  <c r="P23" i="8" s="1"/>
  <c r="D23" i="8"/>
  <c r="C24" i="8"/>
  <c r="E22" i="8"/>
  <c r="F22" i="8" s="1"/>
  <c r="G22" i="8" s="1"/>
  <c r="O22" i="8"/>
  <c r="D23" i="7"/>
  <c r="C24" i="7"/>
  <c r="M20" i="8" l="1"/>
  <c r="L20" i="8"/>
  <c r="N20" i="8"/>
  <c r="J21" i="8" s="1"/>
  <c r="V22" i="7"/>
  <c r="V21" i="8"/>
  <c r="J22" i="7"/>
  <c r="S21" i="7"/>
  <c r="T21" i="7" s="1"/>
  <c r="W21" i="7" s="1"/>
  <c r="X21" i="7" s="1"/>
  <c r="Q21" i="7"/>
  <c r="R21" i="7" s="1"/>
  <c r="L21" i="7"/>
  <c r="M21" i="7"/>
  <c r="E23" i="7"/>
  <c r="F23" i="7" s="1"/>
  <c r="G23" i="7" s="1"/>
  <c r="O23" i="7"/>
  <c r="B27" i="8"/>
  <c r="K26" i="8"/>
  <c r="O23" i="8"/>
  <c r="E23" i="8"/>
  <c r="F23" i="8" s="1"/>
  <c r="G23" i="8" s="1"/>
  <c r="Q20" i="7"/>
  <c r="R20" i="7" s="1"/>
  <c r="S20" i="7" s="1"/>
  <c r="T20" i="7" s="1"/>
  <c r="W20" i="7" s="1"/>
  <c r="X20" i="7" s="1"/>
  <c r="D24" i="8"/>
  <c r="C25" i="8"/>
  <c r="N24" i="8"/>
  <c r="P24" i="8" s="1"/>
  <c r="B27" i="7"/>
  <c r="K26" i="7"/>
  <c r="P24" i="7"/>
  <c r="D24" i="7"/>
  <c r="C25" i="7"/>
  <c r="L21" i="8" l="1"/>
  <c r="Q21" i="8"/>
  <c r="R21" i="8" s="1"/>
  <c r="M21" i="8"/>
  <c r="J22" i="8"/>
  <c r="S21" i="8"/>
  <c r="T21" i="8" s="1"/>
  <c r="C26" i="8"/>
  <c r="D25" i="8"/>
  <c r="N25" i="8"/>
  <c r="P25" i="8" s="1"/>
  <c r="V22" i="8"/>
  <c r="E24" i="8"/>
  <c r="F24" i="8" s="1"/>
  <c r="G24" i="8" s="1"/>
  <c r="O24" i="8"/>
  <c r="K27" i="8"/>
  <c r="B28" i="8"/>
  <c r="Q22" i="7"/>
  <c r="R22" i="7" s="1"/>
  <c r="S22" i="7" s="1"/>
  <c r="T22" i="7" s="1"/>
  <c r="W22" i="7" s="1"/>
  <c r="X22" i="7" s="1"/>
  <c r="M22" i="7"/>
  <c r="L22" i="7"/>
  <c r="J23" i="7" s="1"/>
  <c r="V23" i="7"/>
  <c r="P25" i="7"/>
  <c r="D25" i="7"/>
  <c r="C26" i="7"/>
  <c r="E24" i="7"/>
  <c r="F24" i="7" s="1"/>
  <c r="G24" i="7" s="1"/>
  <c r="O24" i="7"/>
  <c r="B28" i="7"/>
  <c r="K27" i="7"/>
  <c r="P20" i="8"/>
  <c r="Q20" i="8" s="1"/>
  <c r="R20" i="8" s="1"/>
  <c r="S20" i="8" s="1"/>
  <c r="T20" i="8" s="1"/>
  <c r="W20" i="8" s="1"/>
  <c r="X20" i="8" s="1"/>
  <c r="U21" i="8"/>
  <c r="U22" i="8" s="1"/>
  <c r="U23" i="8" s="1"/>
  <c r="U24" i="8" s="1"/>
  <c r="U25" i="8" s="1"/>
  <c r="Q23" i="7" l="1"/>
  <c r="R23" i="7" s="1"/>
  <c r="S23" i="7" s="1"/>
  <c r="T23" i="7" s="1"/>
  <c r="W23" i="7" s="1"/>
  <c r="X23" i="7" s="1"/>
  <c r="M23" i="7"/>
  <c r="L23" i="7"/>
  <c r="J24" i="7" s="1"/>
  <c r="W21" i="8"/>
  <c r="X21" i="8" s="1"/>
  <c r="E25" i="7"/>
  <c r="F25" i="7" s="1"/>
  <c r="G25" i="7" s="1"/>
  <c r="O25" i="7"/>
  <c r="U26" i="8"/>
  <c r="M22" i="8"/>
  <c r="V23" i="8" s="1"/>
  <c r="L22" i="8"/>
  <c r="Q22" i="8"/>
  <c r="R22" i="8" s="1"/>
  <c r="S22" i="8" s="1"/>
  <c r="T22" i="8" s="1"/>
  <c r="W22" i="8" s="1"/>
  <c r="X22" i="8" s="1"/>
  <c r="V24" i="7"/>
  <c r="D26" i="8"/>
  <c r="C27" i="8"/>
  <c r="N26" i="8"/>
  <c r="P26" i="8" s="1"/>
  <c r="B29" i="7"/>
  <c r="K28" i="7"/>
  <c r="C27" i="7"/>
  <c r="P26" i="7"/>
  <c r="D26" i="7"/>
  <c r="O25" i="8"/>
  <c r="E25" i="8"/>
  <c r="F25" i="8" s="1"/>
  <c r="G25" i="8" s="1"/>
  <c r="B29" i="8"/>
  <c r="K28" i="8"/>
  <c r="L24" i="7" l="1"/>
  <c r="Q24" i="7"/>
  <c r="R24" i="7" s="1"/>
  <c r="S24" i="7" s="1"/>
  <c r="T24" i="7" s="1"/>
  <c r="W24" i="7" s="1"/>
  <c r="X24" i="7" s="1"/>
  <c r="M24" i="7"/>
  <c r="J25" i="7" s="1"/>
  <c r="C28" i="7"/>
  <c r="P27" i="7"/>
  <c r="D27" i="7"/>
  <c r="J23" i="8"/>
  <c r="V25" i="7"/>
  <c r="B30" i="7"/>
  <c r="K29" i="7"/>
  <c r="U27" i="8"/>
  <c r="C28" i="8"/>
  <c r="N27" i="8"/>
  <c r="P27" i="8" s="1"/>
  <c r="D27" i="8"/>
  <c r="E26" i="8"/>
  <c r="F26" i="8" s="1"/>
  <c r="G26" i="8" s="1"/>
  <c r="O26" i="8"/>
  <c r="B30" i="8"/>
  <c r="K29" i="8"/>
  <c r="E26" i="7"/>
  <c r="F26" i="7" s="1"/>
  <c r="G26" i="7" s="1"/>
  <c r="O26" i="7"/>
  <c r="L25" i="7" l="1"/>
  <c r="J26" i="7" s="1"/>
  <c r="Q25" i="7"/>
  <c r="R25" i="7" s="1"/>
  <c r="S25" i="7" s="1"/>
  <c r="T25" i="7" s="1"/>
  <c r="W25" i="7" s="1"/>
  <c r="X25" i="7" s="1"/>
  <c r="M25" i="7"/>
  <c r="B31" i="7"/>
  <c r="K30" i="7"/>
  <c r="B31" i="8"/>
  <c r="K30" i="8"/>
  <c r="O27" i="8"/>
  <c r="E27" i="8"/>
  <c r="F27" i="8" s="1"/>
  <c r="G27" i="8" s="1"/>
  <c r="P28" i="7"/>
  <c r="D28" i="7"/>
  <c r="C29" i="7"/>
  <c r="N28" i="8"/>
  <c r="P28" i="8" s="1"/>
  <c r="D28" i="8"/>
  <c r="C29" i="8"/>
  <c r="U28" i="8"/>
  <c r="U29" i="8" s="1"/>
  <c r="V26" i="7"/>
  <c r="Q23" i="8"/>
  <c r="R23" i="8" s="1"/>
  <c r="S23" i="8" s="1"/>
  <c r="T23" i="8" s="1"/>
  <c r="W23" i="8" s="1"/>
  <c r="X23" i="8" s="1"/>
  <c r="M23" i="8"/>
  <c r="V24" i="8" s="1"/>
  <c r="L23" i="8"/>
  <c r="J24" i="8" s="1"/>
  <c r="O27" i="7"/>
  <c r="E27" i="7"/>
  <c r="F27" i="7" s="1"/>
  <c r="G27" i="7" s="1"/>
  <c r="J25" i="8" l="1"/>
  <c r="M24" i="8"/>
  <c r="L24" i="8"/>
  <c r="Q24" i="8"/>
  <c r="R24" i="8" s="1"/>
  <c r="S24" i="8" s="1"/>
  <c r="T24" i="8" s="1"/>
  <c r="W24" i="8" s="1"/>
  <c r="X24" i="8" s="1"/>
  <c r="M26" i="7"/>
  <c r="L26" i="7"/>
  <c r="J27" i="7"/>
  <c r="Q26" i="7"/>
  <c r="R26" i="7" s="1"/>
  <c r="S26" i="7" s="1"/>
  <c r="T26" i="7" s="1"/>
  <c r="W26" i="7" s="1"/>
  <c r="X26" i="7" s="1"/>
  <c r="V25" i="8"/>
  <c r="B32" i="7"/>
  <c r="K31" i="7"/>
  <c r="D29" i="8"/>
  <c r="C30" i="8"/>
  <c r="N29" i="8"/>
  <c r="P29" i="8" s="1"/>
  <c r="O28" i="8"/>
  <c r="E28" i="8"/>
  <c r="F28" i="8" s="1"/>
  <c r="G28" i="8" s="1"/>
  <c r="V27" i="7"/>
  <c r="U30" i="8"/>
  <c r="O28" i="7"/>
  <c r="E28" i="7"/>
  <c r="F28" i="7" s="1"/>
  <c r="G28" i="7" s="1"/>
  <c r="B32" i="8"/>
  <c r="K31" i="8"/>
  <c r="P29" i="7"/>
  <c r="D29" i="7"/>
  <c r="C30" i="7"/>
  <c r="B33" i="8" l="1"/>
  <c r="K32" i="8"/>
  <c r="B33" i="7"/>
  <c r="K32" i="7"/>
  <c r="M27" i="7"/>
  <c r="V28" i="7" s="1"/>
  <c r="L27" i="7"/>
  <c r="J28" i="7"/>
  <c r="Q27" i="7"/>
  <c r="R27" i="7" s="1"/>
  <c r="S27" i="7" s="1"/>
  <c r="T27" i="7" s="1"/>
  <c r="W27" i="7" s="1"/>
  <c r="X27" i="7" s="1"/>
  <c r="P30" i="7"/>
  <c r="D30" i="7"/>
  <c r="C31" i="7"/>
  <c r="E29" i="8"/>
  <c r="F29" i="8" s="1"/>
  <c r="G29" i="8" s="1"/>
  <c r="O29" i="8"/>
  <c r="L25" i="8"/>
  <c r="Q25" i="8"/>
  <c r="R25" i="8" s="1"/>
  <c r="M25" i="8"/>
  <c r="V26" i="8" s="1"/>
  <c r="S25" i="8"/>
  <c r="T25" i="8" s="1"/>
  <c r="W25" i="8" s="1"/>
  <c r="X25" i="8" s="1"/>
  <c r="J26" i="8"/>
  <c r="E29" i="7"/>
  <c r="F29" i="7" s="1"/>
  <c r="G29" i="7" s="1"/>
  <c r="O29" i="7"/>
  <c r="D30" i="8"/>
  <c r="N30" i="8"/>
  <c r="P30" i="8" s="1"/>
  <c r="C31" i="8"/>
  <c r="V29" i="7" l="1"/>
  <c r="B34" i="8"/>
  <c r="K33" i="8"/>
  <c r="U31" i="8"/>
  <c r="M26" i="8"/>
  <c r="V27" i="8" s="1"/>
  <c r="Q26" i="8"/>
  <c r="R26" i="8" s="1"/>
  <c r="S26" i="8"/>
  <c r="T26" i="8" s="1"/>
  <c r="W26" i="8" s="1"/>
  <c r="X26" i="8" s="1"/>
  <c r="L26" i="8"/>
  <c r="J27" i="8" s="1"/>
  <c r="P31" i="7"/>
  <c r="D31" i="7"/>
  <c r="C32" i="7"/>
  <c r="D31" i="8"/>
  <c r="C32" i="8"/>
  <c r="N31" i="8"/>
  <c r="P31" i="8" s="1"/>
  <c r="E30" i="8"/>
  <c r="F30" i="8" s="1"/>
  <c r="G30" i="8" s="1"/>
  <c r="O30" i="8"/>
  <c r="E30" i="7"/>
  <c r="F30" i="7" s="1"/>
  <c r="G30" i="7" s="1"/>
  <c r="O30" i="7"/>
  <c r="B34" i="7"/>
  <c r="K33" i="7"/>
  <c r="M28" i="7"/>
  <c r="L28" i="7"/>
  <c r="J29" i="7" s="1"/>
  <c r="Q28" i="7"/>
  <c r="R28" i="7" s="1"/>
  <c r="S28" i="7" s="1"/>
  <c r="T28" i="7" s="1"/>
  <c r="W28" i="7" s="1"/>
  <c r="X28" i="7" s="1"/>
  <c r="L27" i="8" l="1"/>
  <c r="M27" i="8"/>
  <c r="Q27" i="8"/>
  <c r="R27" i="8" s="1"/>
  <c r="J28" i="8"/>
  <c r="S27" i="8"/>
  <c r="T27" i="8" s="1"/>
  <c r="W27" i="8" s="1"/>
  <c r="X27" i="8" s="1"/>
  <c r="Q29" i="7"/>
  <c r="R29" i="7" s="1"/>
  <c r="S29" i="7" s="1"/>
  <c r="T29" i="7" s="1"/>
  <c r="W29" i="7" s="1"/>
  <c r="X29" i="7" s="1"/>
  <c r="M29" i="7"/>
  <c r="V30" i="7" s="1"/>
  <c r="L29" i="7"/>
  <c r="J30" i="7" s="1"/>
  <c r="V28" i="8"/>
  <c r="E31" i="7"/>
  <c r="F31" i="7" s="1"/>
  <c r="G31" i="7" s="1"/>
  <c r="O31" i="7"/>
  <c r="B35" i="7"/>
  <c r="K34" i="7"/>
  <c r="B35" i="8"/>
  <c r="K34" i="8"/>
  <c r="U32" i="8"/>
  <c r="C33" i="8"/>
  <c r="D32" i="8"/>
  <c r="O31" i="8"/>
  <c r="E31" i="8"/>
  <c r="F31" i="8" s="1"/>
  <c r="G31" i="8" s="1"/>
  <c r="D32" i="7"/>
  <c r="C33" i="7"/>
  <c r="Q30" i="7" l="1"/>
  <c r="R30" i="7" s="1"/>
  <c r="M30" i="7"/>
  <c r="L30" i="7"/>
  <c r="J31" i="7" s="1"/>
  <c r="S30" i="7"/>
  <c r="T30" i="7" s="1"/>
  <c r="W30" i="7" s="1"/>
  <c r="X30" i="7" s="1"/>
  <c r="V31" i="7"/>
  <c r="C34" i="8"/>
  <c r="D33" i="8"/>
  <c r="N33" i="8"/>
  <c r="P33" i="8" s="1"/>
  <c r="V29" i="8"/>
  <c r="E32" i="8"/>
  <c r="F32" i="8" s="1"/>
  <c r="G32" i="8" s="1"/>
  <c r="O32" i="8"/>
  <c r="E32" i="7"/>
  <c r="F32" i="7" s="1"/>
  <c r="G32" i="7" s="1"/>
  <c r="O32" i="7"/>
  <c r="M28" i="8"/>
  <c r="L28" i="8"/>
  <c r="J29" i="8"/>
  <c r="Q28" i="8"/>
  <c r="R28" i="8" s="1"/>
  <c r="S28" i="8" s="1"/>
  <c r="T28" i="8" s="1"/>
  <c r="W28" i="8" s="1"/>
  <c r="X28" i="8" s="1"/>
  <c r="B36" i="8"/>
  <c r="K35" i="8"/>
  <c r="D33" i="7"/>
  <c r="C34" i="7"/>
  <c r="K35" i="7"/>
  <c r="B36" i="7"/>
  <c r="Q31" i="7" l="1"/>
  <c r="R31" i="7" s="1"/>
  <c r="S31" i="7" s="1"/>
  <c r="T31" i="7" s="1"/>
  <c r="W31" i="7" s="1"/>
  <c r="X31" i="7" s="1"/>
  <c r="M31" i="7"/>
  <c r="L31" i="7"/>
  <c r="J32" i="7"/>
  <c r="E33" i="8"/>
  <c r="F33" i="8" s="1"/>
  <c r="G33" i="8" s="1"/>
  <c r="O33" i="8"/>
  <c r="K36" i="8"/>
  <c r="B37" i="8"/>
  <c r="E33" i="7"/>
  <c r="F33" i="7" s="1"/>
  <c r="G33" i="7" s="1"/>
  <c r="O33" i="7"/>
  <c r="L29" i="8"/>
  <c r="J30" i="8" s="1"/>
  <c r="M29" i="8"/>
  <c r="V30" i="8" s="1"/>
  <c r="Q29" i="8"/>
  <c r="R29" i="8" s="1"/>
  <c r="S29" i="8" s="1"/>
  <c r="T29" i="8" s="1"/>
  <c r="W29" i="8" s="1"/>
  <c r="X29" i="8" s="1"/>
  <c r="K36" i="7"/>
  <c r="B37" i="7"/>
  <c r="D34" i="8"/>
  <c r="C35" i="8"/>
  <c r="N34" i="8"/>
  <c r="P34" i="8" s="1"/>
  <c r="V32" i="7"/>
  <c r="D34" i="7"/>
  <c r="C35" i="7"/>
  <c r="Q30" i="8" l="1"/>
  <c r="R30" i="8" s="1"/>
  <c r="S30" i="8"/>
  <c r="T30" i="8" s="1"/>
  <c r="W30" i="8" s="1"/>
  <c r="X30" i="8" s="1"/>
  <c r="M30" i="8"/>
  <c r="L30" i="8"/>
  <c r="J31" i="8" s="1"/>
  <c r="V31" i="8"/>
  <c r="E34" i="8"/>
  <c r="F34" i="8" s="1"/>
  <c r="G34" i="8" s="1"/>
  <c r="O34" i="8"/>
  <c r="V33" i="7"/>
  <c r="B38" i="7"/>
  <c r="K37" i="7"/>
  <c r="K37" i="8"/>
  <c r="B38" i="8"/>
  <c r="N35" i="8"/>
  <c r="P35" i="8" s="1"/>
  <c r="C36" i="8"/>
  <c r="D35" i="8"/>
  <c r="P35" i="7"/>
  <c r="D35" i="7"/>
  <c r="C36" i="7"/>
  <c r="Q32" i="7"/>
  <c r="R32" i="7" s="1"/>
  <c r="S32" i="7" s="1"/>
  <c r="T32" i="7" s="1"/>
  <c r="W32" i="7" s="1"/>
  <c r="X32" i="7" s="1"/>
  <c r="M32" i="7"/>
  <c r="J33" i="7" s="1"/>
  <c r="L32" i="7"/>
  <c r="P32" i="7"/>
  <c r="P33" i="7" s="1"/>
  <c r="P34" i="7" s="1"/>
  <c r="E34" i="7"/>
  <c r="F34" i="7" s="1"/>
  <c r="G34" i="7" s="1"/>
  <c r="O34" i="7"/>
  <c r="Q33" i="7" l="1"/>
  <c r="R33" i="7" s="1"/>
  <c r="S33" i="7" s="1"/>
  <c r="T33" i="7" s="1"/>
  <c r="W33" i="7" s="1"/>
  <c r="X33" i="7" s="1"/>
  <c r="M33" i="7"/>
  <c r="L33" i="7"/>
  <c r="J34" i="7" s="1"/>
  <c r="Q31" i="8"/>
  <c r="R31" i="8" s="1"/>
  <c r="S31" i="8"/>
  <c r="T31" i="8" s="1"/>
  <c r="W31" i="8" s="1"/>
  <c r="X31" i="8" s="1"/>
  <c r="M31" i="8"/>
  <c r="V32" i="8" s="1"/>
  <c r="L31" i="8"/>
  <c r="J32" i="8" s="1"/>
  <c r="B39" i="7"/>
  <c r="K38" i="7"/>
  <c r="N36" i="8"/>
  <c r="P36" i="8" s="1"/>
  <c r="D36" i="8"/>
  <c r="C37" i="8"/>
  <c r="O35" i="8"/>
  <c r="E35" i="8"/>
  <c r="F35" i="8" s="1"/>
  <c r="G35" i="8" s="1"/>
  <c r="B39" i="8"/>
  <c r="K38" i="8"/>
  <c r="V34" i="7"/>
  <c r="P36" i="7"/>
  <c r="D36" i="7"/>
  <c r="C37" i="7"/>
  <c r="E35" i="7"/>
  <c r="F35" i="7" s="1"/>
  <c r="G35" i="7" s="1"/>
  <c r="O35" i="7"/>
  <c r="M32" i="8" l="1"/>
  <c r="L32" i="8"/>
  <c r="N32" i="8"/>
  <c r="Q34" i="7"/>
  <c r="R34" i="7" s="1"/>
  <c r="S34" i="7" s="1"/>
  <c r="T34" i="7" s="1"/>
  <c r="W34" i="7" s="1"/>
  <c r="X34" i="7" s="1"/>
  <c r="M34" i="7"/>
  <c r="V35" i="7" s="1"/>
  <c r="L34" i="7"/>
  <c r="J35" i="7" s="1"/>
  <c r="V33" i="8"/>
  <c r="B40" i="8"/>
  <c r="K39" i="8"/>
  <c r="E36" i="7"/>
  <c r="F36" i="7" s="1"/>
  <c r="G36" i="7" s="1"/>
  <c r="O36" i="7"/>
  <c r="B40" i="7"/>
  <c r="K39" i="7"/>
  <c r="N37" i="8"/>
  <c r="P37" i="8" s="1"/>
  <c r="C38" i="8"/>
  <c r="D37" i="8"/>
  <c r="O36" i="8"/>
  <c r="E36" i="8"/>
  <c r="F36" i="8" s="1"/>
  <c r="G36" i="8" s="1"/>
  <c r="P37" i="7"/>
  <c r="D37" i="7"/>
  <c r="C38" i="7"/>
  <c r="Q35" i="7" l="1"/>
  <c r="R35" i="7" s="1"/>
  <c r="S35" i="7" s="1"/>
  <c r="T35" i="7" s="1"/>
  <c r="W35" i="7" s="1"/>
  <c r="X35" i="7" s="1"/>
  <c r="M35" i="7"/>
  <c r="V36" i="7" s="1"/>
  <c r="L35" i="7"/>
  <c r="J36" i="7" s="1"/>
  <c r="C39" i="8"/>
  <c r="D38" i="8"/>
  <c r="N38" i="8"/>
  <c r="P38" i="8" s="1"/>
  <c r="E37" i="8"/>
  <c r="F37" i="8" s="1"/>
  <c r="G37" i="8" s="1"/>
  <c r="O37" i="8"/>
  <c r="P32" i="8"/>
  <c r="Q32" i="8" s="1"/>
  <c r="R32" i="8" s="1"/>
  <c r="S32" i="8" s="1"/>
  <c r="T32" i="8" s="1"/>
  <c r="W32" i="8" s="1"/>
  <c r="X32" i="8" s="1"/>
  <c r="U33" i="8"/>
  <c r="U34" i="8" s="1"/>
  <c r="U35" i="8" s="1"/>
  <c r="U36" i="8" s="1"/>
  <c r="U37" i="8" s="1"/>
  <c r="U38" i="8" s="1"/>
  <c r="C39" i="7"/>
  <c r="P38" i="7"/>
  <c r="D38" i="7"/>
  <c r="E37" i="7"/>
  <c r="F37" i="7" s="1"/>
  <c r="G37" i="7" s="1"/>
  <c r="O37" i="7"/>
  <c r="B41" i="7"/>
  <c r="K40" i="7"/>
  <c r="J33" i="8"/>
  <c r="B41" i="8"/>
  <c r="K40" i="8"/>
  <c r="L36" i="7" l="1"/>
  <c r="Q36" i="7"/>
  <c r="R36" i="7" s="1"/>
  <c r="S36" i="7" s="1"/>
  <c r="T36" i="7" s="1"/>
  <c r="W36" i="7" s="1"/>
  <c r="X36" i="7" s="1"/>
  <c r="M36" i="7"/>
  <c r="V37" i="7" s="1"/>
  <c r="M33" i="8"/>
  <c r="V34" i="8" s="1"/>
  <c r="L33" i="8"/>
  <c r="J34" i="8"/>
  <c r="Q33" i="8"/>
  <c r="R33" i="8" s="1"/>
  <c r="S33" i="8" s="1"/>
  <c r="T33" i="8" s="1"/>
  <c r="W33" i="8" s="1"/>
  <c r="X33" i="8" s="1"/>
  <c r="E38" i="8"/>
  <c r="F38" i="8" s="1"/>
  <c r="G38" i="8" s="1"/>
  <c r="O38" i="8"/>
  <c r="C40" i="7"/>
  <c r="P39" i="7"/>
  <c r="D39" i="7"/>
  <c r="U39" i="8"/>
  <c r="B42" i="7"/>
  <c r="K41" i="7"/>
  <c r="C40" i="8"/>
  <c r="N39" i="8"/>
  <c r="P39" i="8" s="1"/>
  <c r="D39" i="8"/>
  <c r="E38" i="7"/>
  <c r="F38" i="7" s="1"/>
  <c r="G38" i="7" s="1"/>
  <c r="O38" i="7"/>
  <c r="B42" i="8"/>
  <c r="K41" i="8"/>
  <c r="E39" i="8" l="1"/>
  <c r="F39" i="8" s="1"/>
  <c r="G39" i="8" s="1"/>
  <c r="O39" i="8"/>
  <c r="B43" i="7"/>
  <c r="K42" i="7"/>
  <c r="N40" i="8"/>
  <c r="P40" i="8" s="1"/>
  <c r="C41" i="8"/>
  <c r="D40" i="8"/>
  <c r="B43" i="8"/>
  <c r="K42" i="8"/>
  <c r="P40" i="7"/>
  <c r="D40" i="7"/>
  <c r="C41" i="7"/>
  <c r="J37" i="7"/>
  <c r="Q34" i="8"/>
  <c r="R34" i="8" s="1"/>
  <c r="S34" i="8" s="1"/>
  <c r="T34" i="8" s="1"/>
  <c r="W34" i="8" s="1"/>
  <c r="X34" i="8" s="1"/>
  <c r="L34" i="8"/>
  <c r="J35" i="8" s="1"/>
  <c r="M34" i="8"/>
  <c r="U40" i="8"/>
  <c r="U41" i="8" s="1"/>
  <c r="O39" i="7"/>
  <c r="E39" i="7"/>
  <c r="F39" i="7" s="1"/>
  <c r="G39" i="7" s="1"/>
  <c r="V35" i="8"/>
  <c r="M35" i="8" l="1"/>
  <c r="L35" i="8"/>
  <c r="Q35" i="8"/>
  <c r="R35" i="8" s="1"/>
  <c r="S35" i="8" s="1"/>
  <c r="T35" i="8" s="1"/>
  <c r="W35" i="8" s="1"/>
  <c r="X35" i="8" s="1"/>
  <c r="J36" i="8"/>
  <c r="V36" i="8"/>
  <c r="O40" i="7"/>
  <c r="E40" i="7"/>
  <c r="F40" i="7" s="1"/>
  <c r="G40" i="7" s="1"/>
  <c r="B44" i="7"/>
  <c r="K43" i="7"/>
  <c r="O40" i="8"/>
  <c r="E40" i="8"/>
  <c r="F40" i="8" s="1"/>
  <c r="G40" i="8" s="1"/>
  <c r="D41" i="8"/>
  <c r="C42" i="8"/>
  <c r="N41" i="8"/>
  <c r="P41" i="8" s="1"/>
  <c r="B44" i="8"/>
  <c r="K43" i="8"/>
  <c r="M37" i="7"/>
  <c r="V38" i="7" s="1"/>
  <c r="L37" i="7"/>
  <c r="S37" i="7"/>
  <c r="T37" i="7" s="1"/>
  <c r="W37" i="7" s="1"/>
  <c r="X37" i="7" s="1"/>
  <c r="Q37" i="7"/>
  <c r="R37" i="7" s="1"/>
  <c r="P41" i="7"/>
  <c r="D41" i="7"/>
  <c r="C42" i="7"/>
  <c r="B45" i="7" l="1"/>
  <c r="K44" i="7"/>
  <c r="C43" i="8"/>
  <c r="N42" i="8"/>
  <c r="P42" i="8" s="1"/>
  <c r="D42" i="8"/>
  <c r="B45" i="8"/>
  <c r="K44" i="8"/>
  <c r="J37" i="8"/>
  <c r="S36" i="8"/>
  <c r="T36" i="8" s="1"/>
  <c r="W36" i="8" s="1"/>
  <c r="X36" i="8" s="1"/>
  <c r="Q36" i="8"/>
  <c r="R36" i="8" s="1"/>
  <c r="M36" i="8"/>
  <c r="L36" i="8"/>
  <c r="E41" i="7"/>
  <c r="F41" i="7" s="1"/>
  <c r="G41" i="7" s="1"/>
  <c r="O41" i="7"/>
  <c r="O41" i="8"/>
  <c r="E41" i="8"/>
  <c r="F41" i="8" s="1"/>
  <c r="G41" i="8" s="1"/>
  <c r="V37" i="8"/>
  <c r="D42" i="7"/>
  <c r="P42" i="7"/>
  <c r="C43" i="7"/>
  <c r="U42" i="8"/>
  <c r="U43" i="8" s="1"/>
  <c r="J38" i="7"/>
  <c r="E42" i="7" l="1"/>
  <c r="F42" i="7" s="1"/>
  <c r="G42" i="7" s="1"/>
  <c r="O42" i="7"/>
  <c r="L37" i="8"/>
  <c r="M37" i="8"/>
  <c r="J38" i="8" s="1"/>
  <c r="Q37" i="8"/>
  <c r="R37" i="8" s="1"/>
  <c r="S37" i="8" s="1"/>
  <c r="T37" i="8" s="1"/>
  <c r="W37" i="8" s="1"/>
  <c r="X37" i="8" s="1"/>
  <c r="V38" i="8"/>
  <c r="P43" i="7"/>
  <c r="D43" i="7"/>
  <c r="C44" i="7"/>
  <c r="B46" i="8"/>
  <c r="K45" i="8"/>
  <c r="B46" i="7"/>
  <c r="K45" i="7"/>
  <c r="E42" i="8"/>
  <c r="F42" i="8" s="1"/>
  <c r="G42" i="8" s="1"/>
  <c r="O42" i="8"/>
  <c r="D43" i="8"/>
  <c r="C44" i="8"/>
  <c r="N43" i="8"/>
  <c r="P43" i="8" s="1"/>
  <c r="M38" i="7"/>
  <c r="V39" i="7" s="1"/>
  <c r="L38" i="7"/>
  <c r="Q38" i="7"/>
  <c r="R38" i="7" s="1"/>
  <c r="S38" i="7" s="1"/>
  <c r="T38" i="7" s="1"/>
  <c r="W38" i="7" s="1"/>
  <c r="X38" i="7" s="1"/>
  <c r="M38" i="8" l="1"/>
  <c r="L38" i="8"/>
  <c r="J39" i="8"/>
  <c r="Q38" i="8"/>
  <c r="R38" i="8" s="1"/>
  <c r="S38" i="8" s="1"/>
  <c r="T38" i="8" s="1"/>
  <c r="W38" i="8" s="1"/>
  <c r="X38" i="8" s="1"/>
  <c r="D44" i="7"/>
  <c r="C45" i="7"/>
  <c r="E43" i="7"/>
  <c r="F43" i="7" s="1"/>
  <c r="G43" i="7" s="1"/>
  <c r="O43" i="7"/>
  <c r="D44" i="8"/>
  <c r="C45" i="8"/>
  <c r="E43" i="8"/>
  <c r="F43" i="8" s="1"/>
  <c r="G43" i="8" s="1"/>
  <c r="O43" i="8"/>
  <c r="B47" i="7"/>
  <c r="K46" i="7"/>
  <c r="V39" i="8"/>
  <c r="J39" i="7"/>
  <c r="B47" i="8"/>
  <c r="K46" i="8"/>
  <c r="U44" i="8"/>
  <c r="E44" i="8" l="1"/>
  <c r="F44" i="8" s="1"/>
  <c r="G44" i="8" s="1"/>
  <c r="O44" i="8"/>
  <c r="E44" i="7"/>
  <c r="F44" i="7" s="1"/>
  <c r="G44" i="7" s="1"/>
  <c r="O44" i="7"/>
  <c r="B48" i="8"/>
  <c r="K47" i="8"/>
  <c r="M39" i="7"/>
  <c r="V40" i="7" s="1"/>
  <c r="L39" i="7"/>
  <c r="S39" i="7"/>
  <c r="T39" i="7" s="1"/>
  <c r="W39" i="7" s="1"/>
  <c r="X39" i="7" s="1"/>
  <c r="Q39" i="7"/>
  <c r="R39" i="7" s="1"/>
  <c r="D45" i="7"/>
  <c r="C46" i="7"/>
  <c r="K47" i="7"/>
  <c r="B48" i="7"/>
  <c r="V40" i="8"/>
  <c r="L39" i="8"/>
  <c r="J40" i="8" s="1"/>
  <c r="Q39" i="8"/>
  <c r="R39" i="8" s="1"/>
  <c r="S39" i="8"/>
  <c r="T39" i="8" s="1"/>
  <c r="W39" i="8" s="1"/>
  <c r="X39" i="8" s="1"/>
  <c r="M39" i="8"/>
  <c r="N45" i="8"/>
  <c r="P45" i="8" s="1"/>
  <c r="C46" i="8"/>
  <c r="D45" i="8"/>
  <c r="M40" i="8" l="1"/>
  <c r="Q40" i="8"/>
  <c r="R40" i="8" s="1"/>
  <c r="L40" i="8"/>
  <c r="S40" i="8"/>
  <c r="T40" i="8" s="1"/>
  <c r="W40" i="8" s="1"/>
  <c r="X40" i="8" s="1"/>
  <c r="J41" i="8"/>
  <c r="V41" i="8"/>
  <c r="J40" i="7"/>
  <c r="K48" i="8"/>
  <c r="B49" i="8"/>
  <c r="K48" i="7"/>
  <c r="B49" i="7"/>
  <c r="O45" i="8"/>
  <c r="E45" i="8"/>
  <c r="F45" i="8" s="1"/>
  <c r="G45" i="8" s="1"/>
  <c r="D46" i="7"/>
  <c r="C47" i="7"/>
  <c r="N46" i="8"/>
  <c r="P46" i="8" s="1"/>
  <c r="D46" i="8"/>
  <c r="C47" i="8"/>
  <c r="E45" i="7"/>
  <c r="F45" i="7" s="1"/>
  <c r="G45" i="7" s="1"/>
  <c r="O45" i="7"/>
  <c r="B50" i="8" l="1"/>
  <c r="K49" i="8"/>
  <c r="E46" i="7"/>
  <c r="F46" i="7" s="1"/>
  <c r="G46" i="7" s="1"/>
  <c r="O46" i="7"/>
  <c r="D47" i="8"/>
  <c r="C48" i="8"/>
  <c r="N47" i="8"/>
  <c r="P47" i="8" s="1"/>
  <c r="E46" i="8"/>
  <c r="F46" i="8" s="1"/>
  <c r="G46" i="8" s="1"/>
  <c r="O46" i="8"/>
  <c r="M40" i="7"/>
  <c r="V41" i="7" s="1"/>
  <c r="L40" i="7"/>
  <c r="J41" i="7" s="1"/>
  <c r="Q40" i="7"/>
  <c r="R40" i="7" s="1"/>
  <c r="S40" i="7" s="1"/>
  <c r="T40" i="7" s="1"/>
  <c r="W40" i="7" s="1"/>
  <c r="X40" i="7" s="1"/>
  <c r="M41" i="8"/>
  <c r="V42" i="8" s="1"/>
  <c r="Q41" i="8"/>
  <c r="R41" i="8" s="1"/>
  <c r="S41" i="8" s="1"/>
  <c r="T41" i="8" s="1"/>
  <c r="W41" i="8" s="1"/>
  <c r="X41" i="8" s="1"/>
  <c r="L41" i="8"/>
  <c r="J42" i="8" s="1"/>
  <c r="B50" i="7"/>
  <c r="K49" i="7"/>
  <c r="D47" i="7"/>
  <c r="C48" i="7"/>
  <c r="Q42" i="8" l="1"/>
  <c r="R42" i="8" s="1"/>
  <c r="M42" i="8"/>
  <c r="L42" i="8"/>
  <c r="S42" i="8"/>
  <c r="T42" i="8" s="1"/>
  <c r="W42" i="8" s="1"/>
  <c r="X42" i="8" s="1"/>
  <c r="J43" i="8"/>
  <c r="Q41" i="7"/>
  <c r="R41" i="7" s="1"/>
  <c r="M41" i="7"/>
  <c r="V42" i="7" s="1"/>
  <c r="L41" i="7"/>
  <c r="S41" i="7"/>
  <c r="T41" i="7" s="1"/>
  <c r="W41" i="7" s="1"/>
  <c r="X41" i="7" s="1"/>
  <c r="V43" i="8"/>
  <c r="E47" i="7"/>
  <c r="F47" i="7" s="1"/>
  <c r="G47" i="7" s="1"/>
  <c r="O47" i="7"/>
  <c r="B51" i="7"/>
  <c r="K50" i="7"/>
  <c r="N48" i="8"/>
  <c r="P48" i="8" s="1"/>
  <c r="C49" i="8"/>
  <c r="D48" i="8"/>
  <c r="E47" i="8"/>
  <c r="F47" i="8" s="1"/>
  <c r="G47" i="8" s="1"/>
  <c r="O47" i="8"/>
  <c r="B51" i="8"/>
  <c r="K50" i="8"/>
  <c r="D48" i="7"/>
  <c r="C49" i="7"/>
  <c r="J42" i="7" l="1"/>
  <c r="L43" i="8"/>
  <c r="Q43" i="8"/>
  <c r="R43" i="8" s="1"/>
  <c r="S43" i="8" s="1"/>
  <c r="T43" i="8" s="1"/>
  <c r="W43" i="8" s="1"/>
  <c r="X43" i="8" s="1"/>
  <c r="M43" i="8"/>
  <c r="V44" i="8" s="1"/>
  <c r="K51" i="8"/>
  <c r="B52" i="8"/>
  <c r="N49" i="8"/>
  <c r="P49" i="8" s="1"/>
  <c r="D49" i="8"/>
  <c r="C50" i="8"/>
  <c r="O48" i="8"/>
  <c r="E48" i="8"/>
  <c r="F48" i="8" s="1"/>
  <c r="G48" i="8" s="1"/>
  <c r="D49" i="7"/>
  <c r="C50" i="7"/>
  <c r="E48" i="7"/>
  <c r="F48" i="7" s="1"/>
  <c r="G48" i="7" s="1"/>
  <c r="O48" i="7"/>
  <c r="B52" i="7"/>
  <c r="K51" i="7"/>
  <c r="N50" i="8" l="1"/>
  <c r="P50" i="8" s="1"/>
  <c r="C51" i="8"/>
  <c r="D50" i="8"/>
  <c r="O49" i="8"/>
  <c r="E49" i="8"/>
  <c r="F49" i="8" s="1"/>
  <c r="G49" i="8" s="1"/>
  <c r="B53" i="8"/>
  <c r="K52" i="8"/>
  <c r="E49" i="7"/>
  <c r="F49" i="7" s="1"/>
  <c r="G49" i="7" s="1"/>
  <c r="O49" i="7"/>
  <c r="J44" i="8"/>
  <c r="B53" i="7"/>
  <c r="K52" i="7"/>
  <c r="C51" i="7"/>
  <c r="D50" i="7"/>
  <c r="Q42" i="7"/>
  <c r="R42" i="7" s="1"/>
  <c r="M42" i="7"/>
  <c r="V43" i="7" s="1"/>
  <c r="L42" i="7"/>
  <c r="J43" i="7" s="1"/>
  <c r="S42" i="7"/>
  <c r="T42" i="7" s="1"/>
  <c r="W42" i="7" s="1"/>
  <c r="X42" i="7" s="1"/>
  <c r="Q43" i="7" l="1"/>
  <c r="R43" i="7" s="1"/>
  <c r="S43" i="7" s="1"/>
  <c r="T43" i="7" s="1"/>
  <c r="W43" i="7" s="1"/>
  <c r="X43" i="7" s="1"/>
  <c r="M43" i="7"/>
  <c r="L43" i="7"/>
  <c r="J44" i="7"/>
  <c r="B54" i="7"/>
  <c r="K53" i="7"/>
  <c r="V44" i="7"/>
  <c r="J45" i="8"/>
  <c r="M44" i="8"/>
  <c r="V45" i="8" s="1"/>
  <c r="L44" i="8"/>
  <c r="N44" i="8"/>
  <c r="K53" i="8"/>
  <c r="B54" i="8"/>
  <c r="E50" i="7"/>
  <c r="F50" i="7" s="1"/>
  <c r="G50" i="7" s="1"/>
  <c r="O50" i="7"/>
  <c r="E50" i="8"/>
  <c r="F50" i="8" s="1"/>
  <c r="G50" i="8" s="1"/>
  <c r="O50" i="8"/>
  <c r="C52" i="7"/>
  <c r="D51" i="7"/>
  <c r="C52" i="8"/>
  <c r="N51" i="8"/>
  <c r="P51" i="8" s="1"/>
  <c r="D51" i="8"/>
  <c r="M45" i="8" l="1"/>
  <c r="L45" i="8"/>
  <c r="J46" i="8"/>
  <c r="Q45" i="8"/>
  <c r="R45" i="8" s="1"/>
  <c r="S45" i="8" s="1"/>
  <c r="T45" i="8" s="1"/>
  <c r="W45" i="8" s="1"/>
  <c r="X45" i="8" s="1"/>
  <c r="D52" i="7"/>
  <c r="C53" i="7"/>
  <c r="V45" i="7"/>
  <c r="P44" i="8"/>
  <c r="Q44" i="8" s="1"/>
  <c r="R44" i="8" s="1"/>
  <c r="S44" i="8" s="1"/>
  <c r="T44" i="8" s="1"/>
  <c r="W44" i="8" s="1"/>
  <c r="X44" i="8" s="1"/>
  <c r="U45" i="8"/>
  <c r="U46" i="8" s="1"/>
  <c r="U47" i="8" s="1"/>
  <c r="U48" i="8" s="1"/>
  <c r="U49" i="8" s="1"/>
  <c r="U50" i="8" s="1"/>
  <c r="U51" i="8" s="1"/>
  <c r="U52" i="8" s="1"/>
  <c r="U53" i="8" s="1"/>
  <c r="B55" i="7"/>
  <c r="K54" i="7"/>
  <c r="K54" i="8"/>
  <c r="B55" i="8"/>
  <c r="M44" i="7"/>
  <c r="L44" i="7"/>
  <c r="J45" i="7" s="1"/>
  <c r="P44" i="7"/>
  <c r="P45" i="7" s="1"/>
  <c r="P46" i="7" s="1"/>
  <c r="P47" i="7" s="1"/>
  <c r="P48" i="7" s="1"/>
  <c r="P49" i="7" s="1"/>
  <c r="P50" i="7" s="1"/>
  <c r="P51" i="7" s="1"/>
  <c r="P52" i="7" s="1"/>
  <c r="E51" i="8"/>
  <c r="F51" i="8" s="1"/>
  <c r="G51" i="8" s="1"/>
  <c r="O51" i="8"/>
  <c r="D52" i="8"/>
  <c r="C53" i="8"/>
  <c r="N52" i="8"/>
  <c r="P52" i="8" s="1"/>
  <c r="O51" i="7"/>
  <c r="E51" i="7"/>
  <c r="F51" i="7" s="1"/>
  <c r="G51" i="7" s="1"/>
  <c r="V46" i="8"/>
  <c r="Q45" i="7" l="1"/>
  <c r="R45" i="7" s="1"/>
  <c r="S45" i="7" s="1"/>
  <c r="T45" i="7" s="1"/>
  <c r="W45" i="7" s="1"/>
  <c r="X45" i="7" s="1"/>
  <c r="M45" i="7"/>
  <c r="L45" i="7"/>
  <c r="J46" i="7" s="1"/>
  <c r="O52" i="7"/>
  <c r="E52" i="7"/>
  <c r="F52" i="7" s="1"/>
  <c r="G52" i="7" s="1"/>
  <c r="Q44" i="7"/>
  <c r="R44" i="7" s="1"/>
  <c r="S44" i="7" s="1"/>
  <c r="T44" i="7" s="1"/>
  <c r="W44" i="7" s="1"/>
  <c r="X44" i="7" s="1"/>
  <c r="P53" i="7"/>
  <c r="D53" i="7"/>
  <c r="C54" i="7"/>
  <c r="K55" i="8"/>
  <c r="B56" i="8"/>
  <c r="D53" i="8"/>
  <c r="C54" i="8"/>
  <c r="N53" i="8"/>
  <c r="P53" i="8" s="1"/>
  <c r="M46" i="8"/>
  <c r="V47" i="8" s="1"/>
  <c r="Q46" i="8"/>
  <c r="R46" i="8" s="1"/>
  <c r="S46" i="8" s="1"/>
  <c r="T46" i="8" s="1"/>
  <c r="W46" i="8" s="1"/>
  <c r="X46" i="8" s="1"/>
  <c r="L46" i="8"/>
  <c r="J47" i="8" s="1"/>
  <c r="V46" i="7"/>
  <c r="O52" i="8"/>
  <c r="E52" i="8"/>
  <c r="F52" i="8" s="1"/>
  <c r="G52" i="8" s="1"/>
  <c r="B56" i="7"/>
  <c r="K55" i="7"/>
  <c r="J48" i="8" l="1"/>
  <c r="Q47" i="8"/>
  <c r="R47" i="8" s="1"/>
  <c r="L47" i="8"/>
  <c r="S47" i="8"/>
  <c r="T47" i="8" s="1"/>
  <c r="W47" i="8" s="1"/>
  <c r="X47" i="8" s="1"/>
  <c r="M47" i="8"/>
  <c r="V48" i="8" s="1"/>
  <c r="Q46" i="7"/>
  <c r="R46" i="7" s="1"/>
  <c r="S46" i="7" s="1"/>
  <c r="T46" i="7" s="1"/>
  <c r="W46" i="7" s="1"/>
  <c r="X46" i="7" s="1"/>
  <c r="M46" i="7"/>
  <c r="L46" i="7"/>
  <c r="J47" i="7" s="1"/>
  <c r="V47" i="7"/>
  <c r="P54" i="7"/>
  <c r="D54" i="7"/>
  <c r="C55" i="7"/>
  <c r="E53" i="7"/>
  <c r="F53" i="7" s="1"/>
  <c r="G53" i="7" s="1"/>
  <c r="O53" i="7"/>
  <c r="B57" i="7"/>
  <c r="K56" i="7"/>
  <c r="E53" i="8"/>
  <c r="F53" i="8" s="1"/>
  <c r="G53" i="8" s="1"/>
  <c r="O53" i="8"/>
  <c r="K56" i="8"/>
  <c r="B57" i="8"/>
  <c r="U54" i="8"/>
  <c r="D54" i="8"/>
  <c r="N54" i="8"/>
  <c r="P54" i="8" s="1"/>
  <c r="C55" i="8"/>
  <c r="J48" i="7" l="1"/>
  <c r="Q47" i="7"/>
  <c r="R47" i="7" s="1"/>
  <c r="S47" i="7" s="1"/>
  <c r="T47" i="7" s="1"/>
  <c r="W47" i="7" s="1"/>
  <c r="X47" i="7" s="1"/>
  <c r="M47" i="7"/>
  <c r="L47" i="7"/>
  <c r="V48" i="7"/>
  <c r="B58" i="7"/>
  <c r="K57" i="7"/>
  <c r="D55" i="8"/>
  <c r="N55" i="8"/>
  <c r="P55" i="8" s="1"/>
  <c r="C56" i="8"/>
  <c r="Q48" i="8"/>
  <c r="R48" i="8" s="1"/>
  <c r="M48" i="8"/>
  <c r="V49" i="8" s="1"/>
  <c r="L48" i="8"/>
  <c r="J49" i="8" s="1"/>
  <c r="S48" i="8"/>
  <c r="T48" i="8" s="1"/>
  <c r="W48" i="8" s="1"/>
  <c r="X48" i="8" s="1"/>
  <c r="P55" i="7"/>
  <c r="D55" i="7"/>
  <c r="C56" i="7"/>
  <c r="E54" i="8"/>
  <c r="F54" i="8" s="1"/>
  <c r="G54" i="8" s="1"/>
  <c r="O54" i="8"/>
  <c r="E54" i="7"/>
  <c r="F54" i="7" s="1"/>
  <c r="G54" i="7" s="1"/>
  <c r="O54" i="7"/>
  <c r="K57" i="8"/>
  <c r="B58" i="8"/>
  <c r="U55" i="8"/>
  <c r="L49" i="8" l="1"/>
  <c r="J50" i="8" s="1"/>
  <c r="Q49" i="8"/>
  <c r="R49" i="8" s="1"/>
  <c r="S49" i="8" s="1"/>
  <c r="T49" i="8" s="1"/>
  <c r="W49" i="8" s="1"/>
  <c r="X49" i="8" s="1"/>
  <c r="M49" i="8"/>
  <c r="V50" i="8"/>
  <c r="O55" i="8"/>
  <c r="E55" i="8"/>
  <c r="F55" i="8" s="1"/>
  <c r="G55" i="8" s="1"/>
  <c r="D56" i="7"/>
  <c r="C57" i="7"/>
  <c r="E55" i="7"/>
  <c r="F55" i="7" s="1"/>
  <c r="G55" i="7" s="1"/>
  <c r="O55" i="7"/>
  <c r="D56" i="8"/>
  <c r="C57" i="8"/>
  <c r="L48" i="7"/>
  <c r="J49" i="7" s="1"/>
  <c r="Q48" i="7"/>
  <c r="R48" i="7" s="1"/>
  <c r="S48" i="7" s="1"/>
  <c r="T48" i="7" s="1"/>
  <c r="W48" i="7" s="1"/>
  <c r="X48" i="7" s="1"/>
  <c r="M48" i="7"/>
  <c r="B59" i="7"/>
  <c r="K58" i="7"/>
  <c r="V49" i="7"/>
  <c r="U56" i="8"/>
  <c r="B59" i="8"/>
  <c r="K58" i="8"/>
  <c r="M49" i="7" l="1"/>
  <c r="J50" i="7" s="1"/>
  <c r="L49" i="7"/>
  <c r="Q49" i="7"/>
  <c r="R49" i="7" s="1"/>
  <c r="S49" i="7" s="1"/>
  <c r="T49" i="7" s="1"/>
  <c r="W49" i="7" s="1"/>
  <c r="X49" i="7" s="1"/>
  <c r="M50" i="8"/>
  <c r="L50" i="8"/>
  <c r="J51" i="8" s="1"/>
  <c r="Q50" i="8"/>
  <c r="R50" i="8" s="1"/>
  <c r="S50" i="8" s="1"/>
  <c r="T50" i="8" s="1"/>
  <c r="W50" i="8" s="1"/>
  <c r="X50" i="8" s="1"/>
  <c r="K59" i="7"/>
  <c r="B60" i="7"/>
  <c r="D57" i="7"/>
  <c r="C58" i="7"/>
  <c r="E56" i="7"/>
  <c r="F56" i="7" s="1"/>
  <c r="G56" i="7" s="1"/>
  <c r="O56" i="7"/>
  <c r="V51" i="8"/>
  <c r="C58" i="8"/>
  <c r="N57" i="8"/>
  <c r="P57" i="8" s="1"/>
  <c r="D57" i="8"/>
  <c r="B60" i="8"/>
  <c r="K59" i="8"/>
  <c r="E56" i="8"/>
  <c r="F56" i="8" s="1"/>
  <c r="G56" i="8" s="1"/>
  <c r="O56" i="8"/>
  <c r="M50" i="7" l="1"/>
  <c r="J51" i="7" s="1"/>
  <c r="L50" i="7"/>
  <c r="Q50" i="7"/>
  <c r="R50" i="7" s="1"/>
  <c r="S50" i="7" s="1"/>
  <c r="T50" i="7" s="1"/>
  <c r="W50" i="7" s="1"/>
  <c r="X50" i="7" s="1"/>
  <c r="L51" i="8"/>
  <c r="M51" i="8"/>
  <c r="J52" i="8" s="1"/>
  <c r="Q51" i="8"/>
  <c r="R51" i="8" s="1"/>
  <c r="S51" i="8" s="1"/>
  <c r="T51" i="8" s="1"/>
  <c r="W51" i="8" s="1"/>
  <c r="X51" i="8" s="1"/>
  <c r="K60" i="8"/>
  <c r="B61" i="8"/>
  <c r="O57" i="8"/>
  <c r="E57" i="8"/>
  <c r="F57" i="8" s="1"/>
  <c r="G57" i="8" s="1"/>
  <c r="V50" i="7"/>
  <c r="D58" i="7"/>
  <c r="C59" i="7"/>
  <c r="K60" i="7"/>
  <c r="B61" i="7"/>
  <c r="C59" i="8"/>
  <c r="D58" i="8"/>
  <c r="N58" i="8"/>
  <c r="P58" i="8" s="1"/>
  <c r="V52" i="8"/>
  <c r="E57" i="7"/>
  <c r="F57" i="7" s="1"/>
  <c r="G57" i="7" s="1"/>
  <c r="O57" i="7"/>
  <c r="M51" i="7" l="1"/>
  <c r="J52" i="7" s="1"/>
  <c r="L51" i="7"/>
  <c r="Q51" i="7"/>
  <c r="R51" i="7" s="1"/>
  <c r="S51" i="7" s="1"/>
  <c r="T51" i="7" s="1"/>
  <c r="W51" i="7" s="1"/>
  <c r="X51" i="7" s="1"/>
  <c r="M52" i="8"/>
  <c r="V53" i="8" s="1"/>
  <c r="Q52" i="8"/>
  <c r="R52" i="8" s="1"/>
  <c r="S52" i="8" s="1"/>
  <c r="T52" i="8" s="1"/>
  <c r="W52" i="8" s="1"/>
  <c r="X52" i="8" s="1"/>
  <c r="L52" i="8"/>
  <c r="J53" i="8" s="1"/>
  <c r="K61" i="8"/>
  <c r="B62" i="8"/>
  <c r="O58" i="8"/>
  <c r="E58" i="8"/>
  <c r="F58" i="8" s="1"/>
  <c r="G58" i="8" s="1"/>
  <c r="D59" i="8"/>
  <c r="N59" i="8"/>
  <c r="P59" i="8" s="1"/>
  <c r="C60" i="8"/>
  <c r="V51" i="7"/>
  <c r="B62" i="7"/>
  <c r="K61" i="7"/>
  <c r="D59" i="7"/>
  <c r="C60" i="7"/>
  <c r="E58" i="7"/>
  <c r="F58" i="7" s="1"/>
  <c r="G58" i="7" s="1"/>
  <c r="O58" i="7"/>
  <c r="M52" i="7" l="1"/>
  <c r="J53" i="7" s="1"/>
  <c r="L52" i="7"/>
  <c r="Q52" i="7"/>
  <c r="R52" i="7" s="1"/>
  <c r="S52" i="7" s="1"/>
  <c r="T52" i="7" s="1"/>
  <c r="W52" i="7" s="1"/>
  <c r="X52" i="7" s="1"/>
  <c r="Q53" i="8"/>
  <c r="R53" i="8" s="1"/>
  <c r="M53" i="8"/>
  <c r="V54" i="8" s="1"/>
  <c r="L53" i="8"/>
  <c r="S53" i="8"/>
  <c r="T53" i="8" s="1"/>
  <c r="W53" i="8" s="1"/>
  <c r="X53" i="8" s="1"/>
  <c r="J54" i="8"/>
  <c r="K62" i="8"/>
  <c r="B63" i="8"/>
  <c r="V52" i="7"/>
  <c r="N60" i="8"/>
  <c r="P60" i="8" s="1"/>
  <c r="C61" i="8"/>
  <c r="D60" i="8"/>
  <c r="E59" i="7"/>
  <c r="F59" i="7" s="1"/>
  <c r="G59" i="7" s="1"/>
  <c r="O59" i="7"/>
  <c r="B63" i="7"/>
  <c r="K62" i="7"/>
  <c r="E59" i="8"/>
  <c r="F59" i="8" s="1"/>
  <c r="G59" i="8" s="1"/>
  <c r="O59" i="8"/>
  <c r="D60" i="7"/>
  <c r="C61" i="7"/>
  <c r="Q53" i="7" l="1"/>
  <c r="R53" i="7" s="1"/>
  <c r="M53" i="7"/>
  <c r="L53" i="7"/>
  <c r="J54" i="7"/>
  <c r="S53" i="7"/>
  <c r="T53" i="7" s="1"/>
  <c r="W53" i="7" s="1"/>
  <c r="X53" i="7" s="1"/>
  <c r="Q54" i="8"/>
  <c r="R54" i="8" s="1"/>
  <c r="S54" i="8"/>
  <c r="T54" i="8" s="1"/>
  <c r="W54" i="8" s="1"/>
  <c r="X54" i="8" s="1"/>
  <c r="M54" i="8"/>
  <c r="V55" i="8" s="1"/>
  <c r="L54" i="8"/>
  <c r="J55" i="8"/>
  <c r="N61" i="8"/>
  <c r="P61" i="8" s="1"/>
  <c r="C62" i="8"/>
  <c r="D61" i="8"/>
  <c r="B64" i="8"/>
  <c r="K63" i="8"/>
  <c r="B64" i="7"/>
  <c r="K63" i="7"/>
  <c r="E60" i="8"/>
  <c r="F60" i="8" s="1"/>
  <c r="G60" i="8" s="1"/>
  <c r="O60" i="8"/>
  <c r="D61" i="7"/>
  <c r="C62" i="7"/>
  <c r="E60" i="7"/>
  <c r="F60" i="7" s="1"/>
  <c r="G60" i="7" s="1"/>
  <c r="O60" i="7"/>
  <c r="V53" i="7"/>
  <c r="V54" i="7" s="1"/>
  <c r="E61" i="7" l="1"/>
  <c r="F61" i="7" s="1"/>
  <c r="G61" i="7" s="1"/>
  <c r="O61" i="7"/>
  <c r="B65" i="7"/>
  <c r="K64" i="7"/>
  <c r="Q54" i="7"/>
  <c r="R54" i="7" s="1"/>
  <c r="M54" i="7"/>
  <c r="V55" i="7" s="1"/>
  <c r="L54" i="7"/>
  <c r="J55" i="7" s="1"/>
  <c r="S54" i="7"/>
  <c r="T54" i="7" s="1"/>
  <c r="W54" i="7" s="1"/>
  <c r="X54" i="7" s="1"/>
  <c r="O61" i="8"/>
  <c r="E61" i="8"/>
  <c r="F61" i="8" s="1"/>
  <c r="G61" i="8" s="1"/>
  <c r="C63" i="8"/>
  <c r="D62" i="8"/>
  <c r="N62" i="8"/>
  <c r="P62" i="8" s="1"/>
  <c r="M55" i="8"/>
  <c r="V56" i="8" s="1"/>
  <c r="L55" i="8"/>
  <c r="J56" i="8" s="1"/>
  <c r="Q55" i="8"/>
  <c r="R55" i="8" s="1"/>
  <c r="S55" i="8" s="1"/>
  <c r="T55" i="8" s="1"/>
  <c r="W55" i="8" s="1"/>
  <c r="X55" i="8" s="1"/>
  <c r="K64" i="8"/>
  <c r="B65" i="8"/>
  <c r="C63" i="7"/>
  <c r="D62" i="7"/>
  <c r="M56" i="8" l="1"/>
  <c r="V57" i="8" s="1"/>
  <c r="L56" i="8"/>
  <c r="J57" i="8" s="1"/>
  <c r="N56" i="8"/>
  <c r="Q55" i="7"/>
  <c r="R55" i="7" s="1"/>
  <c r="S55" i="7" s="1"/>
  <c r="T55" i="7" s="1"/>
  <c r="W55" i="7" s="1"/>
  <c r="X55" i="7" s="1"/>
  <c r="M55" i="7"/>
  <c r="V56" i="7" s="1"/>
  <c r="L55" i="7"/>
  <c r="J56" i="7" s="1"/>
  <c r="C64" i="8"/>
  <c r="D63" i="8"/>
  <c r="N63" i="8"/>
  <c r="P63" i="8" s="1"/>
  <c r="B66" i="7"/>
  <c r="K65" i="7"/>
  <c r="E62" i="8"/>
  <c r="F62" i="8" s="1"/>
  <c r="G62" i="8" s="1"/>
  <c r="O62" i="8"/>
  <c r="E62" i="7"/>
  <c r="F62" i="7" s="1"/>
  <c r="G62" i="7" s="1"/>
  <c r="O62" i="7"/>
  <c r="C64" i="7"/>
  <c r="D63" i="7"/>
  <c r="K65" i="8"/>
  <c r="B66" i="8"/>
  <c r="M56" i="7" l="1"/>
  <c r="L56" i="7"/>
  <c r="J57" i="7" s="1"/>
  <c r="P56" i="7"/>
  <c r="P57" i="7" s="1"/>
  <c r="P58" i="7" s="1"/>
  <c r="P59" i="7" s="1"/>
  <c r="P60" i="7" s="1"/>
  <c r="P61" i="7" s="1"/>
  <c r="P62" i="7" s="1"/>
  <c r="P63" i="7" s="1"/>
  <c r="P64" i="7" s="1"/>
  <c r="V57" i="7"/>
  <c r="S57" i="8"/>
  <c r="T57" i="8" s="1"/>
  <c r="W57" i="8" s="1"/>
  <c r="X57" i="8" s="1"/>
  <c r="M57" i="8"/>
  <c r="V58" i="8" s="1"/>
  <c r="L57" i="8"/>
  <c r="J58" i="8" s="1"/>
  <c r="Q57" i="8"/>
  <c r="R57" i="8" s="1"/>
  <c r="D64" i="7"/>
  <c r="C65" i="7"/>
  <c r="P56" i="8"/>
  <c r="Q56" i="8" s="1"/>
  <c r="R56" i="8" s="1"/>
  <c r="S56" i="8" s="1"/>
  <c r="T56" i="8" s="1"/>
  <c r="W56" i="8" s="1"/>
  <c r="X56" i="8" s="1"/>
  <c r="U57" i="8"/>
  <c r="U58" i="8" s="1"/>
  <c r="U59" i="8" s="1"/>
  <c r="U60" i="8" s="1"/>
  <c r="U61" i="8" s="1"/>
  <c r="U62" i="8" s="1"/>
  <c r="U63" i="8" s="1"/>
  <c r="U64" i="8" s="1"/>
  <c r="U65" i="8" s="1"/>
  <c r="K66" i="8"/>
  <c r="B67" i="8"/>
  <c r="O63" i="7"/>
  <c r="E63" i="7"/>
  <c r="F63" i="7" s="1"/>
  <c r="G63" i="7" s="1"/>
  <c r="C65" i="8"/>
  <c r="N64" i="8"/>
  <c r="P64" i="8" s="1"/>
  <c r="D64" i="8"/>
  <c r="B67" i="7"/>
  <c r="K66" i="7"/>
  <c r="E63" i="8"/>
  <c r="F63" i="8" s="1"/>
  <c r="G63" i="8" s="1"/>
  <c r="O63" i="8"/>
  <c r="L58" i="8" l="1"/>
  <c r="Q58" i="8"/>
  <c r="R58" i="8" s="1"/>
  <c r="S58" i="8" s="1"/>
  <c r="T58" i="8" s="1"/>
  <c r="W58" i="8" s="1"/>
  <c r="X58" i="8" s="1"/>
  <c r="M58" i="8"/>
  <c r="V59" i="8" s="1"/>
  <c r="Q57" i="7"/>
  <c r="R57" i="7" s="1"/>
  <c r="S57" i="7" s="1"/>
  <c r="T57" i="7" s="1"/>
  <c r="W57" i="7" s="1"/>
  <c r="X57" i="7" s="1"/>
  <c r="M57" i="7"/>
  <c r="V58" i="7" s="1"/>
  <c r="L57" i="7"/>
  <c r="J58" i="7" s="1"/>
  <c r="U66" i="8"/>
  <c r="O64" i="7"/>
  <c r="E64" i="7"/>
  <c r="F64" i="7" s="1"/>
  <c r="G64" i="7" s="1"/>
  <c r="B68" i="7"/>
  <c r="K67" i="7"/>
  <c r="Q56" i="7"/>
  <c r="R56" i="7" s="1"/>
  <c r="S56" i="7" s="1"/>
  <c r="T56" i="7" s="1"/>
  <c r="W56" i="7" s="1"/>
  <c r="X56" i="7" s="1"/>
  <c r="B68" i="8"/>
  <c r="K67" i="8"/>
  <c r="P65" i="7"/>
  <c r="D65" i="7"/>
  <c r="C66" i="7"/>
  <c r="O64" i="8"/>
  <c r="E64" i="8"/>
  <c r="F64" i="8" s="1"/>
  <c r="G64" i="8" s="1"/>
  <c r="N65" i="8"/>
  <c r="P65" i="8" s="1"/>
  <c r="C66" i="8"/>
  <c r="D65" i="8"/>
  <c r="Q58" i="7" l="1"/>
  <c r="R58" i="7" s="1"/>
  <c r="S58" i="7" s="1"/>
  <c r="T58" i="7" s="1"/>
  <c r="W58" i="7" s="1"/>
  <c r="X58" i="7" s="1"/>
  <c r="M58" i="7"/>
  <c r="V59" i="7" s="1"/>
  <c r="L58" i="7"/>
  <c r="J59" i="7" s="1"/>
  <c r="E65" i="7"/>
  <c r="F65" i="7" s="1"/>
  <c r="G65" i="7" s="1"/>
  <c r="O65" i="7"/>
  <c r="U67" i="8"/>
  <c r="O65" i="8"/>
  <c r="E65" i="8"/>
  <c r="F65" i="8" s="1"/>
  <c r="G65" i="8" s="1"/>
  <c r="D66" i="8"/>
  <c r="N66" i="8"/>
  <c r="P66" i="8" s="1"/>
  <c r="C67" i="8"/>
  <c r="J59" i="8"/>
  <c r="B69" i="8"/>
  <c r="K68" i="8"/>
  <c r="B69" i="7"/>
  <c r="K68" i="7"/>
  <c r="P66" i="7"/>
  <c r="D66" i="7"/>
  <c r="C67" i="7"/>
  <c r="Q59" i="7" l="1"/>
  <c r="R59" i="7" s="1"/>
  <c r="S59" i="7" s="1"/>
  <c r="T59" i="7" s="1"/>
  <c r="W59" i="7" s="1"/>
  <c r="X59" i="7" s="1"/>
  <c r="M59" i="7"/>
  <c r="V60" i="7" s="1"/>
  <c r="L59" i="7"/>
  <c r="J60" i="7" s="1"/>
  <c r="E66" i="7"/>
  <c r="F66" i="7" s="1"/>
  <c r="G66" i="7" s="1"/>
  <c r="O66" i="7"/>
  <c r="J60" i="8"/>
  <c r="Q59" i="8"/>
  <c r="R59" i="8" s="1"/>
  <c r="S59" i="8" s="1"/>
  <c r="T59" i="8" s="1"/>
  <c r="W59" i="8" s="1"/>
  <c r="X59" i="8" s="1"/>
  <c r="M59" i="8"/>
  <c r="V60" i="8" s="1"/>
  <c r="L59" i="8"/>
  <c r="B70" i="8"/>
  <c r="K69" i="8"/>
  <c r="B70" i="7"/>
  <c r="K69" i="7"/>
  <c r="D67" i="8"/>
  <c r="N67" i="8"/>
  <c r="P67" i="8" s="1"/>
  <c r="C68" i="8"/>
  <c r="P67" i="7"/>
  <c r="D67" i="7"/>
  <c r="C68" i="7"/>
  <c r="E66" i="8"/>
  <c r="F66" i="8" s="1"/>
  <c r="G66" i="8" s="1"/>
  <c r="O66" i="8"/>
  <c r="L60" i="7" l="1"/>
  <c r="Q60" i="7"/>
  <c r="R60" i="7" s="1"/>
  <c r="S60" i="7" s="1"/>
  <c r="T60" i="7" s="1"/>
  <c r="W60" i="7" s="1"/>
  <c r="X60" i="7" s="1"/>
  <c r="M60" i="7"/>
  <c r="V61" i="7" s="1"/>
  <c r="V61" i="8"/>
  <c r="C69" i="8"/>
  <c r="D68" i="8"/>
  <c r="Q60" i="8"/>
  <c r="R60" i="8" s="1"/>
  <c r="S60" i="8" s="1"/>
  <c r="T60" i="8" s="1"/>
  <c r="W60" i="8" s="1"/>
  <c r="X60" i="8" s="1"/>
  <c r="M60" i="8"/>
  <c r="L60" i="8"/>
  <c r="J61" i="8" s="1"/>
  <c r="E67" i="8"/>
  <c r="F67" i="8" s="1"/>
  <c r="G67" i="8" s="1"/>
  <c r="O67" i="8"/>
  <c r="B71" i="7"/>
  <c r="K70" i="7"/>
  <c r="D68" i="7"/>
  <c r="C69" i="7"/>
  <c r="U68" i="8"/>
  <c r="K70" i="8"/>
  <c r="B71" i="8"/>
  <c r="E67" i="7"/>
  <c r="F67" i="7" s="1"/>
  <c r="G67" i="7" s="1"/>
  <c r="O67" i="7"/>
  <c r="L61" i="8" l="1"/>
  <c r="Q61" i="8"/>
  <c r="R61" i="8" s="1"/>
  <c r="M61" i="8"/>
  <c r="J62" i="8" s="1"/>
  <c r="S61" i="8"/>
  <c r="T61" i="8" s="1"/>
  <c r="W61" i="8" s="1"/>
  <c r="X61" i="8" s="1"/>
  <c r="D69" i="7"/>
  <c r="C70" i="7"/>
  <c r="E68" i="7"/>
  <c r="F68" i="7" s="1"/>
  <c r="G68" i="7" s="1"/>
  <c r="O68" i="7"/>
  <c r="E68" i="8"/>
  <c r="F68" i="8" s="1"/>
  <c r="G68" i="8" s="1"/>
  <c r="O68" i="8"/>
  <c r="C70" i="8"/>
  <c r="N69" i="8"/>
  <c r="P69" i="8" s="1"/>
  <c r="D69" i="8"/>
  <c r="J61" i="7"/>
  <c r="B72" i="8"/>
  <c r="K71" i="8"/>
  <c r="K71" i="7"/>
  <c r="B72" i="7"/>
  <c r="V62" i="8"/>
  <c r="L62" i="8" l="1"/>
  <c r="Q62" i="8"/>
  <c r="R62" i="8" s="1"/>
  <c r="S62" i="8" s="1"/>
  <c r="T62" i="8" s="1"/>
  <c r="W62" i="8" s="1"/>
  <c r="X62" i="8" s="1"/>
  <c r="M62" i="8"/>
  <c r="J63" i="8" s="1"/>
  <c r="V63" i="8"/>
  <c r="D70" i="7"/>
  <c r="C71" i="7"/>
  <c r="M61" i="7"/>
  <c r="V62" i="7" s="1"/>
  <c r="L61" i="7"/>
  <c r="J62" i="7" s="1"/>
  <c r="Q61" i="7"/>
  <c r="R61" i="7" s="1"/>
  <c r="S61" i="7" s="1"/>
  <c r="T61" i="7" s="1"/>
  <c r="W61" i="7" s="1"/>
  <c r="X61" i="7" s="1"/>
  <c r="B73" i="8"/>
  <c r="K72" i="8"/>
  <c r="D70" i="8"/>
  <c r="N70" i="8"/>
  <c r="P70" i="8" s="1"/>
  <c r="C71" i="8"/>
  <c r="K72" i="7"/>
  <c r="B73" i="7"/>
  <c r="E69" i="7"/>
  <c r="F69" i="7" s="1"/>
  <c r="G69" i="7" s="1"/>
  <c r="O69" i="7"/>
  <c r="E69" i="8"/>
  <c r="F69" i="8" s="1"/>
  <c r="G69" i="8" s="1"/>
  <c r="O69" i="8"/>
  <c r="M62" i="7" l="1"/>
  <c r="L62" i="7"/>
  <c r="J63" i="7"/>
  <c r="Q62" i="7"/>
  <c r="R62" i="7" s="1"/>
  <c r="S62" i="7" s="1"/>
  <c r="T62" i="7" s="1"/>
  <c r="W62" i="7" s="1"/>
  <c r="X62" i="7" s="1"/>
  <c r="M63" i="8"/>
  <c r="V64" i="8" s="1"/>
  <c r="Q63" i="8"/>
  <c r="R63" i="8" s="1"/>
  <c r="S63" i="8" s="1"/>
  <c r="T63" i="8" s="1"/>
  <c r="W63" i="8" s="1"/>
  <c r="X63" i="8" s="1"/>
  <c r="L63" i="8"/>
  <c r="J64" i="8" s="1"/>
  <c r="B74" i="7"/>
  <c r="K73" i="7"/>
  <c r="D71" i="7"/>
  <c r="C72" i="7"/>
  <c r="D71" i="8"/>
  <c r="C72" i="8"/>
  <c r="N71" i="8"/>
  <c r="P71" i="8" s="1"/>
  <c r="K73" i="8"/>
  <c r="B74" i="8"/>
  <c r="E70" i="7"/>
  <c r="F70" i="7" s="1"/>
  <c r="G70" i="7" s="1"/>
  <c r="O70" i="7"/>
  <c r="V63" i="7"/>
  <c r="O70" i="8"/>
  <c r="E70" i="8"/>
  <c r="F70" i="8" s="1"/>
  <c r="G70" i="8" s="1"/>
  <c r="Q64" i="8" l="1"/>
  <c r="R64" i="8" s="1"/>
  <c r="M64" i="8"/>
  <c r="V65" i="8" s="1"/>
  <c r="S64" i="8"/>
  <c r="T64" i="8" s="1"/>
  <c r="W64" i="8" s="1"/>
  <c r="X64" i="8" s="1"/>
  <c r="L64" i="8"/>
  <c r="J65" i="8" s="1"/>
  <c r="B75" i="7"/>
  <c r="K74" i="7"/>
  <c r="O71" i="8"/>
  <c r="E71" i="8"/>
  <c r="F71" i="8" s="1"/>
  <c r="G71" i="8" s="1"/>
  <c r="B75" i="8"/>
  <c r="K74" i="8"/>
  <c r="M63" i="7"/>
  <c r="L63" i="7"/>
  <c r="J64" i="7" s="1"/>
  <c r="Q63" i="7"/>
  <c r="R63" i="7" s="1"/>
  <c r="S63" i="7" s="1"/>
  <c r="T63" i="7" s="1"/>
  <c r="W63" i="7" s="1"/>
  <c r="X63" i="7" s="1"/>
  <c r="C73" i="8"/>
  <c r="D72" i="8"/>
  <c r="N72" i="8"/>
  <c r="P72" i="8" s="1"/>
  <c r="D72" i="7"/>
  <c r="C73" i="7"/>
  <c r="E71" i="7"/>
  <c r="F71" i="7" s="1"/>
  <c r="G71" i="7" s="1"/>
  <c r="O71" i="7"/>
  <c r="V64" i="7"/>
  <c r="M64" i="7" l="1"/>
  <c r="L64" i="7"/>
  <c r="J65" i="7"/>
  <c r="Q64" i="7"/>
  <c r="R64" i="7" s="1"/>
  <c r="S64" i="7" s="1"/>
  <c r="T64" i="7" s="1"/>
  <c r="W64" i="7" s="1"/>
  <c r="X64" i="7" s="1"/>
  <c r="M65" i="8"/>
  <c r="V66" i="8" s="1"/>
  <c r="L65" i="8"/>
  <c r="J66" i="8" s="1"/>
  <c r="Q65" i="8"/>
  <c r="R65" i="8" s="1"/>
  <c r="S65" i="8" s="1"/>
  <c r="T65" i="8" s="1"/>
  <c r="W65" i="8" s="1"/>
  <c r="X65" i="8" s="1"/>
  <c r="E72" i="7"/>
  <c r="F72" i="7" s="1"/>
  <c r="G72" i="7" s="1"/>
  <c r="O72" i="7"/>
  <c r="B76" i="8"/>
  <c r="K75" i="8"/>
  <c r="E72" i="8"/>
  <c r="F72" i="8" s="1"/>
  <c r="G72" i="8" s="1"/>
  <c r="O72" i="8"/>
  <c r="B76" i="7"/>
  <c r="K75" i="7"/>
  <c r="V65" i="7"/>
  <c r="D73" i="8"/>
  <c r="C74" i="8"/>
  <c r="N73" i="8"/>
  <c r="P73" i="8" s="1"/>
  <c r="D73" i="7"/>
  <c r="C74" i="7"/>
  <c r="M66" i="8" l="1"/>
  <c r="V67" i="8" s="1"/>
  <c r="L66" i="8"/>
  <c r="J67" i="8" s="1"/>
  <c r="Q66" i="8"/>
  <c r="R66" i="8" s="1"/>
  <c r="S66" i="8" s="1"/>
  <c r="T66" i="8" s="1"/>
  <c r="W66" i="8" s="1"/>
  <c r="X66" i="8" s="1"/>
  <c r="N74" i="8"/>
  <c r="P74" i="8" s="1"/>
  <c r="D74" i="8"/>
  <c r="C75" i="8"/>
  <c r="E73" i="8"/>
  <c r="F73" i="8" s="1"/>
  <c r="G73" i="8" s="1"/>
  <c r="O73" i="8"/>
  <c r="Q65" i="7"/>
  <c r="R65" i="7" s="1"/>
  <c r="S65" i="7" s="1"/>
  <c r="T65" i="7" s="1"/>
  <c r="W65" i="7" s="1"/>
  <c r="X65" i="7" s="1"/>
  <c r="M65" i="7"/>
  <c r="L65" i="7"/>
  <c r="J66" i="7"/>
  <c r="B77" i="7"/>
  <c r="K76" i="7"/>
  <c r="E73" i="7"/>
  <c r="F73" i="7" s="1"/>
  <c r="G73" i="7" s="1"/>
  <c r="O73" i="7"/>
  <c r="B77" i="8"/>
  <c r="K76" i="8"/>
  <c r="V66" i="7"/>
  <c r="C75" i="7"/>
  <c r="D74" i="7"/>
  <c r="Q67" i="8" l="1"/>
  <c r="R67" i="8" s="1"/>
  <c r="L67" i="8"/>
  <c r="S67" i="8"/>
  <c r="T67" i="8" s="1"/>
  <c r="W67" i="8" s="1"/>
  <c r="X67" i="8" s="1"/>
  <c r="M67" i="8"/>
  <c r="J68" i="8" s="1"/>
  <c r="V68" i="8"/>
  <c r="B78" i="8"/>
  <c r="K77" i="8"/>
  <c r="N75" i="8"/>
  <c r="P75" i="8" s="1"/>
  <c r="D75" i="8"/>
  <c r="C76" i="8"/>
  <c r="B78" i="7"/>
  <c r="K77" i="7"/>
  <c r="O74" i="8"/>
  <c r="E74" i="8"/>
  <c r="F74" i="8" s="1"/>
  <c r="G74" i="8" s="1"/>
  <c r="Q66" i="7"/>
  <c r="R66" i="7" s="1"/>
  <c r="M66" i="7"/>
  <c r="V67" i="7" s="1"/>
  <c r="L66" i="7"/>
  <c r="J67" i="7" s="1"/>
  <c r="S66" i="7"/>
  <c r="T66" i="7" s="1"/>
  <c r="W66" i="7" s="1"/>
  <c r="X66" i="7" s="1"/>
  <c r="E74" i="7"/>
  <c r="F74" i="7" s="1"/>
  <c r="G74" i="7" s="1"/>
  <c r="O74" i="7"/>
  <c r="C76" i="7"/>
  <c r="D75" i="7"/>
  <c r="Q67" i="7" l="1"/>
  <c r="R67" i="7" s="1"/>
  <c r="S67" i="7" s="1"/>
  <c r="T67" i="7" s="1"/>
  <c r="W67" i="7" s="1"/>
  <c r="X67" i="7" s="1"/>
  <c r="M67" i="7"/>
  <c r="V68" i="7" s="1"/>
  <c r="L67" i="7"/>
  <c r="J68" i="7"/>
  <c r="M68" i="8"/>
  <c r="V69" i="8" s="1"/>
  <c r="L68" i="8"/>
  <c r="J69" i="8" s="1"/>
  <c r="N68" i="8"/>
  <c r="E75" i="8"/>
  <c r="F75" i="8" s="1"/>
  <c r="G75" i="8" s="1"/>
  <c r="O75" i="8"/>
  <c r="K78" i="8"/>
  <c r="B79" i="8"/>
  <c r="O75" i="7"/>
  <c r="E75" i="7"/>
  <c r="F75" i="7" s="1"/>
  <c r="G75" i="7" s="1"/>
  <c r="D76" i="7"/>
  <c r="C77" i="7"/>
  <c r="B79" i="7"/>
  <c r="K78" i="7"/>
  <c r="C77" i="8"/>
  <c r="N76" i="8"/>
  <c r="P76" i="8" s="1"/>
  <c r="D76" i="8"/>
  <c r="Q69" i="8" l="1"/>
  <c r="R69" i="8" s="1"/>
  <c r="S69" i="8" s="1"/>
  <c r="T69" i="8" s="1"/>
  <c r="W69" i="8" s="1"/>
  <c r="X69" i="8" s="1"/>
  <c r="M69" i="8"/>
  <c r="L69" i="8"/>
  <c r="J70" i="8" s="1"/>
  <c r="V69" i="7"/>
  <c r="V70" i="8"/>
  <c r="P68" i="8"/>
  <c r="Q68" i="8" s="1"/>
  <c r="R68" i="8" s="1"/>
  <c r="S68" i="8" s="1"/>
  <c r="T68" i="8" s="1"/>
  <c r="W68" i="8" s="1"/>
  <c r="X68" i="8" s="1"/>
  <c r="U69" i="8"/>
  <c r="U70" i="8" s="1"/>
  <c r="U71" i="8" s="1"/>
  <c r="U72" i="8" s="1"/>
  <c r="U73" i="8" s="1"/>
  <c r="U74" i="8" s="1"/>
  <c r="U75" i="8" s="1"/>
  <c r="U76" i="8" s="1"/>
  <c r="U77" i="8" s="1"/>
  <c r="U78" i="8" s="1"/>
  <c r="B80" i="7"/>
  <c r="K79" i="7"/>
  <c r="E76" i="8"/>
  <c r="F76" i="8" s="1"/>
  <c r="G76" i="8" s="1"/>
  <c r="O76" i="8"/>
  <c r="D77" i="8"/>
  <c r="N77" i="8"/>
  <c r="P77" i="8" s="1"/>
  <c r="C78" i="8"/>
  <c r="D77" i="7"/>
  <c r="C78" i="7"/>
  <c r="O76" i="7"/>
  <c r="E76" i="7"/>
  <c r="F76" i="7" s="1"/>
  <c r="G76" i="7" s="1"/>
  <c r="K79" i="8"/>
  <c r="B80" i="8"/>
  <c r="M68" i="7"/>
  <c r="L68" i="7"/>
  <c r="J69" i="7"/>
  <c r="P68" i="7"/>
  <c r="P69" i="7" s="1"/>
  <c r="P70" i="7" s="1"/>
  <c r="P71" i="7" s="1"/>
  <c r="P72" i="7" s="1"/>
  <c r="P73" i="7" s="1"/>
  <c r="P74" i="7" s="1"/>
  <c r="P75" i="7" s="1"/>
  <c r="P76" i="7" s="1"/>
  <c r="P77" i="7" s="1"/>
  <c r="Q70" i="8" l="1"/>
  <c r="R70" i="8" s="1"/>
  <c r="S70" i="8" s="1"/>
  <c r="T70" i="8" s="1"/>
  <c r="W70" i="8" s="1"/>
  <c r="X70" i="8" s="1"/>
  <c r="M70" i="8"/>
  <c r="V71" i="8" s="1"/>
  <c r="L70" i="8"/>
  <c r="J71" i="8" s="1"/>
  <c r="B81" i="8"/>
  <c r="K80" i="8"/>
  <c r="K80" i="7"/>
  <c r="B81" i="7"/>
  <c r="P78" i="7"/>
  <c r="D78" i="7"/>
  <c r="C79" i="7"/>
  <c r="Q68" i="7"/>
  <c r="R68" i="7" s="1"/>
  <c r="S68" i="7" s="1"/>
  <c r="T68" i="7" s="1"/>
  <c r="W68" i="7" s="1"/>
  <c r="X68" i="7" s="1"/>
  <c r="O77" i="8"/>
  <c r="E77" i="8"/>
  <c r="F77" i="8" s="1"/>
  <c r="G77" i="8" s="1"/>
  <c r="E77" i="7"/>
  <c r="F77" i="7" s="1"/>
  <c r="G77" i="7" s="1"/>
  <c r="O77" i="7"/>
  <c r="Q69" i="7"/>
  <c r="R69" i="7" s="1"/>
  <c r="S69" i="7" s="1"/>
  <c r="T69" i="7" s="1"/>
  <c r="W69" i="7" s="1"/>
  <c r="X69" i="7" s="1"/>
  <c r="M69" i="7"/>
  <c r="V70" i="7" s="1"/>
  <c r="L69" i="7"/>
  <c r="J70" i="7" s="1"/>
  <c r="D78" i="8"/>
  <c r="C79" i="8"/>
  <c r="N78" i="8"/>
  <c r="P78" i="8" s="1"/>
  <c r="Q70" i="7" l="1"/>
  <c r="R70" i="7" s="1"/>
  <c r="S70" i="7" s="1"/>
  <c r="T70" i="7" s="1"/>
  <c r="W70" i="7" s="1"/>
  <c r="X70" i="7" s="1"/>
  <c r="M70" i="7"/>
  <c r="L70" i="7"/>
  <c r="J71" i="7" s="1"/>
  <c r="V71" i="7"/>
  <c r="M71" i="8"/>
  <c r="V72" i="8" s="1"/>
  <c r="L71" i="8"/>
  <c r="J72" i="8" s="1"/>
  <c r="S71" i="8"/>
  <c r="T71" i="8" s="1"/>
  <c r="W71" i="8" s="1"/>
  <c r="X71" i="8" s="1"/>
  <c r="Q71" i="8"/>
  <c r="R71" i="8" s="1"/>
  <c r="E78" i="7"/>
  <c r="F78" i="7" s="1"/>
  <c r="G78" i="7" s="1"/>
  <c r="O78" i="7"/>
  <c r="K81" i="7"/>
  <c r="B82" i="7"/>
  <c r="U79" i="8"/>
  <c r="B82" i="8"/>
  <c r="K81" i="8"/>
  <c r="N79" i="8"/>
  <c r="P79" i="8" s="1"/>
  <c r="C80" i="8"/>
  <c r="D79" i="8"/>
  <c r="O78" i="8"/>
  <c r="E78" i="8"/>
  <c r="F78" i="8" s="1"/>
  <c r="G78" i="8" s="1"/>
  <c r="C80" i="7"/>
  <c r="P79" i="7"/>
  <c r="D79" i="7"/>
  <c r="Q72" i="8" l="1"/>
  <c r="R72" i="8" s="1"/>
  <c r="L72" i="8"/>
  <c r="S72" i="8"/>
  <c r="T72" i="8" s="1"/>
  <c r="W72" i="8" s="1"/>
  <c r="X72" i="8" s="1"/>
  <c r="M72" i="8"/>
  <c r="J73" i="8" s="1"/>
  <c r="Q71" i="7"/>
  <c r="R71" i="7" s="1"/>
  <c r="S71" i="7" s="1"/>
  <c r="T71" i="7" s="1"/>
  <c r="W71" i="7" s="1"/>
  <c r="X71" i="7" s="1"/>
  <c r="M71" i="7"/>
  <c r="L71" i="7"/>
  <c r="J72" i="7" s="1"/>
  <c r="V73" i="8"/>
  <c r="D80" i="8"/>
  <c r="C81" i="8"/>
  <c r="K82" i="7"/>
  <c r="B83" i="7"/>
  <c r="E79" i="8"/>
  <c r="F79" i="8" s="1"/>
  <c r="G79" i="8" s="1"/>
  <c r="O79" i="8"/>
  <c r="U80" i="8"/>
  <c r="V72" i="7"/>
  <c r="B83" i="8"/>
  <c r="K82" i="8"/>
  <c r="E79" i="7"/>
  <c r="F79" i="7" s="1"/>
  <c r="G79" i="7" s="1"/>
  <c r="O79" i="7"/>
  <c r="D80" i="7"/>
  <c r="C81" i="7"/>
  <c r="L72" i="7" l="1"/>
  <c r="Q72" i="7"/>
  <c r="R72" i="7" s="1"/>
  <c r="S72" i="7" s="1"/>
  <c r="T72" i="7" s="1"/>
  <c r="W72" i="7" s="1"/>
  <c r="X72" i="7" s="1"/>
  <c r="M72" i="7"/>
  <c r="J73" i="7" s="1"/>
  <c r="Q73" i="8"/>
  <c r="R73" i="8" s="1"/>
  <c r="S73" i="8"/>
  <c r="T73" i="8" s="1"/>
  <c r="W73" i="8" s="1"/>
  <c r="X73" i="8" s="1"/>
  <c r="M73" i="8"/>
  <c r="V74" i="8" s="1"/>
  <c r="L73" i="8"/>
  <c r="J74" i="8" s="1"/>
  <c r="V73" i="7"/>
  <c r="K83" i="7"/>
  <c r="B84" i="7"/>
  <c r="B84" i="8"/>
  <c r="K83" i="8"/>
  <c r="D81" i="7"/>
  <c r="C82" i="7"/>
  <c r="C82" i="8"/>
  <c r="N81" i="8"/>
  <c r="P81" i="8" s="1"/>
  <c r="D81" i="8"/>
  <c r="O80" i="7"/>
  <c r="E80" i="7"/>
  <c r="F80" i="7" s="1"/>
  <c r="G80" i="7" s="1"/>
  <c r="E80" i="8"/>
  <c r="F80" i="8" s="1"/>
  <c r="G80" i="8" s="1"/>
  <c r="O80" i="8"/>
  <c r="L74" i="8" l="1"/>
  <c r="M74" i="8"/>
  <c r="J75" i="8"/>
  <c r="Q74" i="8"/>
  <c r="R74" i="8" s="1"/>
  <c r="S74" i="8" s="1"/>
  <c r="T74" i="8" s="1"/>
  <c r="W74" i="8" s="1"/>
  <c r="X74" i="8" s="1"/>
  <c r="M73" i="7"/>
  <c r="V74" i="7" s="1"/>
  <c r="L73" i="7"/>
  <c r="J74" i="7"/>
  <c r="Q73" i="7"/>
  <c r="R73" i="7" s="1"/>
  <c r="S73" i="7" s="1"/>
  <c r="T73" i="7" s="1"/>
  <c r="W73" i="7" s="1"/>
  <c r="X73" i="7" s="1"/>
  <c r="V75" i="8"/>
  <c r="C83" i="7"/>
  <c r="D82" i="7"/>
  <c r="E81" i="8"/>
  <c r="F81" i="8" s="1"/>
  <c r="G81" i="8" s="1"/>
  <c r="O81" i="8"/>
  <c r="D82" i="8"/>
  <c r="N82" i="8"/>
  <c r="P82" i="8" s="1"/>
  <c r="C83" i="8"/>
  <c r="O81" i="7"/>
  <c r="E81" i="7"/>
  <c r="F81" i="7" s="1"/>
  <c r="G81" i="7" s="1"/>
  <c r="B85" i="7"/>
  <c r="K84" i="7"/>
  <c r="B85" i="8"/>
  <c r="K84" i="8"/>
  <c r="C84" i="7" l="1"/>
  <c r="D83" i="7"/>
  <c r="M75" i="8"/>
  <c r="V76" i="8" s="1"/>
  <c r="Q75" i="8"/>
  <c r="R75" i="8" s="1"/>
  <c r="S75" i="8" s="1"/>
  <c r="T75" i="8" s="1"/>
  <c r="W75" i="8" s="1"/>
  <c r="X75" i="8" s="1"/>
  <c r="L75" i="8"/>
  <c r="J76" i="8" s="1"/>
  <c r="K85" i="7"/>
  <c r="B86" i="7"/>
  <c r="M74" i="7"/>
  <c r="V75" i="7" s="1"/>
  <c r="L74" i="7"/>
  <c r="J75" i="7"/>
  <c r="S74" i="7"/>
  <c r="T74" i="7" s="1"/>
  <c r="W74" i="7" s="1"/>
  <c r="X74" i="7" s="1"/>
  <c r="Q74" i="7"/>
  <c r="R74" i="7" s="1"/>
  <c r="D83" i="8"/>
  <c r="N83" i="8"/>
  <c r="P83" i="8" s="1"/>
  <c r="C84" i="8"/>
  <c r="O82" i="8"/>
  <c r="E82" i="8"/>
  <c r="F82" i="8" s="1"/>
  <c r="G82" i="8" s="1"/>
  <c r="K85" i="8"/>
  <c r="B86" i="8"/>
  <c r="E82" i="7"/>
  <c r="F82" i="7" s="1"/>
  <c r="G82" i="7" s="1"/>
  <c r="O82" i="7"/>
  <c r="L76" i="8" l="1"/>
  <c r="J77" i="8" s="1"/>
  <c r="Q76" i="8"/>
  <c r="R76" i="8" s="1"/>
  <c r="S76" i="8" s="1"/>
  <c r="T76" i="8" s="1"/>
  <c r="W76" i="8" s="1"/>
  <c r="X76" i="8" s="1"/>
  <c r="M76" i="8"/>
  <c r="V77" i="8"/>
  <c r="N84" i="8"/>
  <c r="P84" i="8" s="1"/>
  <c r="C85" i="8"/>
  <c r="D84" i="8"/>
  <c r="O83" i="7"/>
  <c r="E83" i="7"/>
  <c r="F83" i="7" s="1"/>
  <c r="G83" i="7" s="1"/>
  <c r="M75" i="7"/>
  <c r="V76" i="7" s="1"/>
  <c r="L75" i="7"/>
  <c r="J76" i="7"/>
  <c r="Q75" i="7"/>
  <c r="R75" i="7" s="1"/>
  <c r="S75" i="7" s="1"/>
  <c r="T75" i="7" s="1"/>
  <c r="W75" i="7" s="1"/>
  <c r="X75" i="7" s="1"/>
  <c r="K86" i="8"/>
  <c r="B87" i="8"/>
  <c r="C85" i="7"/>
  <c r="D84" i="7"/>
  <c r="O83" i="8"/>
  <c r="E83" i="8"/>
  <c r="F83" i="8" s="1"/>
  <c r="G83" i="8" s="1"/>
  <c r="K86" i="7"/>
  <c r="B87" i="7"/>
  <c r="Q77" i="8" l="1"/>
  <c r="R77" i="8" s="1"/>
  <c r="L77" i="8"/>
  <c r="S77" i="8"/>
  <c r="T77" i="8" s="1"/>
  <c r="W77" i="8" s="1"/>
  <c r="X77" i="8" s="1"/>
  <c r="M77" i="8"/>
  <c r="J78" i="8"/>
  <c r="E84" i="8"/>
  <c r="F84" i="8" s="1"/>
  <c r="G84" i="8" s="1"/>
  <c r="O84" i="8"/>
  <c r="B88" i="7"/>
  <c r="K87" i="7"/>
  <c r="C86" i="7"/>
  <c r="D85" i="7"/>
  <c r="D85" i="8"/>
  <c r="N85" i="8"/>
  <c r="P85" i="8" s="1"/>
  <c r="C86" i="8"/>
  <c r="O84" i="7"/>
  <c r="E84" i="7"/>
  <c r="F84" i="7" s="1"/>
  <c r="G84" i="7" s="1"/>
  <c r="V78" i="8"/>
  <c r="M76" i="7"/>
  <c r="V77" i="7" s="1"/>
  <c r="L76" i="7"/>
  <c r="J77" i="7" s="1"/>
  <c r="Q76" i="7"/>
  <c r="R76" i="7" s="1"/>
  <c r="S76" i="7" s="1"/>
  <c r="T76" i="7" s="1"/>
  <c r="W76" i="7" s="1"/>
  <c r="X76" i="7" s="1"/>
  <c r="B88" i="8"/>
  <c r="K87" i="8"/>
  <c r="Q77" i="7" l="1"/>
  <c r="R77" i="7" s="1"/>
  <c r="M77" i="7"/>
  <c r="L77" i="7"/>
  <c r="J78" i="7"/>
  <c r="S77" i="7"/>
  <c r="T77" i="7" s="1"/>
  <c r="W77" i="7" s="1"/>
  <c r="X77" i="7" s="1"/>
  <c r="V78" i="7"/>
  <c r="V79" i="8"/>
  <c r="K88" i="7"/>
  <c r="B89" i="7"/>
  <c r="Q78" i="8"/>
  <c r="R78" i="8" s="1"/>
  <c r="S78" i="8" s="1"/>
  <c r="T78" i="8" s="1"/>
  <c r="W78" i="8" s="1"/>
  <c r="X78" i="8" s="1"/>
  <c r="M78" i="8"/>
  <c r="L78" i="8"/>
  <c r="J79" i="8"/>
  <c r="K88" i="8"/>
  <c r="B89" i="8"/>
  <c r="D86" i="8"/>
  <c r="C87" i="8"/>
  <c r="N86" i="8"/>
  <c r="P86" i="8" s="1"/>
  <c r="E85" i="8"/>
  <c r="F85" i="8" s="1"/>
  <c r="G85" i="8" s="1"/>
  <c r="O85" i="8"/>
  <c r="E85" i="7"/>
  <c r="F85" i="7" s="1"/>
  <c r="G85" i="7" s="1"/>
  <c r="O85" i="7"/>
  <c r="C87" i="7"/>
  <c r="D86" i="7"/>
  <c r="K89" i="7" l="1"/>
  <c r="B90" i="7"/>
  <c r="Q78" i="7"/>
  <c r="R78" i="7" s="1"/>
  <c r="M78" i="7"/>
  <c r="V79" i="7" s="1"/>
  <c r="L78" i="7"/>
  <c r="J79" i="7" s="1"/>
  <c r="S78" i="7"/>
  <c r="T78" i="7" s="1"/>
  <c r="W78" i="7" s="1"/>
  <c r="X78" i="7" s="1"/>
  <c r="N87" i="8"/>
  <c r="P87" i="8" s="1"/>
  <c r="D87" i="8"/>
  <c r="C88" i="8"/>
  <c r="B90" i="8"/>
  <c r="K89" i="8"/>
  <c r="O86" i="7"/>
  <c r="E86" i="7"/>
  <c r="F86" i="7" s="1"/>
  <c r="G86" i="7" s="1"/>
  <c r="Q79" i="8"/>
  <c r="R79" i="8" s="1"/>
  <c r="L79" i="8"/>
  <c r="M79" i="8"/>
  <c r="J80" i="8" s="1"/>
  <c r="S79" i="8"/>
  <c r="T79" i="8" s="1"/>
  <c r="W79" i="8" s="1"/>
  <c r="X79" i="8" s="1"/>
  <c r="D87" i="7"/>
  <c r="C88" i="7"/>
  <c r="E86" i="8"/>
  <c r="F86" i="8" s="1"/>
  <c r="G86" i="8" s="1"/>
  <c r="O86" i="8"/>
  <c r="Q79" i="7" l="1"/>
  <c r="R79" i="7" s="1"/>
  <c r="S79" i="7" s="1"/>
  <c r="T79" i="7" s="1"/>
  <c r="W79" i="7" s="1"/>
  <c r="X79" i="7" s="1"/>
  <c r="M79" i="7"/>
  <c r="L79" i="7"/>
  <c r="J80" i="7" s="1"/>
  <c r="M80" i="8"/>
  <c r="L80" i="8"/>
  <c r="J81" i="8" s="1"/>
  <c r="N80" i="8"/>
  <c r="V80" i="7"/>
  <c r="K90" i="8"/>
  <c r="B91" i="8"/>
  <c r="E87" i="7"/>
  <c r="F87" i="7" s="1"/>
  <c r="G87" i="7" s="1"/>
  <c r="O87" i="7"/>
  <c r="C89" i="8"/>
  <c r="N88" i="8"/>
  <c r="P88" i="8" s="1"/>
  <c r="D88" i="8"/>
  <c r="V80" i="8"/>
  <c r="V81" i="8" s="1"/>
  <c r="C89" i="7"/>
  <c r="D88" i="7"/>
  <c r="O87" i="8"/>
  <c r="E87" i="8"/>
  <c r="F87" i="8" s="1"/>
  <c r="G87" i="8" s="1"/>
  <c r="B91" i="7"/>
  <c r="K90" i="7"/>
  <c r="M80" i="7" l="1"/>
  <c r="V81" i="7" s="1"/>
  <c r="L80" i="7"/>
  <c r="J81" i="7" s="1"/>
  <c r="P80" i="7"/>
  <c r="P81" i="7" s="1"/>
  <c r="P82" i="7" s="1"/>
  <c r="P83" i="7" s="1"/>
  <c r="P84" i="7" s="1"/>
  <c r="P85" i="7" s="1"/>
  <c r="P86" i="7" s="1"/>
  <c r="P87" i="7" s="1"/>
  <c r="P88" i="7" s="1"/>
  <c r="P89" i="7" s="1"/>
  <c r="L81" i="8"/>
  <c r="J82" i="8" s="1"/>
  <c r="M81" i="8"/>
  <c r="V82" i="8" s="1"/>
  <c r="Q81" i="8"/>
  <c r="R81" i="8" s="1"/>
  <c r="S81" i="8" s="1"/>
  <c r="T81" i="8" s="1"/>
  <c r="W81" i="8" s="1"/>
  <c r="X81" i="8" s="1"/>
  <c r="C90" i="7"/>
  <c r="D89" i="7"/>
  <c r="E88" i="7"/>
  <c r="F88" i="7" s="1"/>
  <c r="G88" i="7" s="1"/>
  <c r="O88" i="7"/>
  <c r="O88" i="8"/>
  <c r="E88" i="8"/>
  <c r="F88" i="8" s="1"/>
  <c r="G88" i="8" s="1"/>
  <c r="P80" i="8"/>
  <c r="Q80" i="8" s="1"/>
  <c r="R80" i="8" s="1"/>
  <c r="S80" i="8" s="1"/>
  <c r="T80" i="8" s="1"/>
  <c r="W80" i="8" s="1"/>
  <c r="X80" i="8" s="1"/>
  <c r="U81" i="8"/>
  <c r="U82" i="8" s="1"/>
  <c r="U83" i="8" s="1"/>
  <c r="U84" i="8" s="1"/>
  <c r="U85" i="8" s="1"/>
  <c r="U86" i="8" s="1"/>
  <c r="U87" i="8" s="1"/>
  <c r="U88" i="8" s="1"/>
  <c r="U89" i="8" s="1"/>
  <c r="U90" i="8" s="1"/>
  <c r="B92" i="7"/>
  <c r="K91" i="7"/>
  <c r="B92" i="8"/>
  <c r="K91" i="8"/>
  <c r="C90" i="8"/>
  <c r="N89" i="8"/>
  <c r="P89" i="8" s="1"/>
  <c r="D89" i="8"/>
  <c r="Q82" i="8" l="1"/>
  <c r="R82" i="8" s="1"/>
  <c r="M82" i="8"/>
  <c r="V83" i="8" s="1"/>
  <c r="S82" i="8"/>
  <c r="T82" i="8" s="1"/>
  <c r="W82" i="8" s="1"/>
  <c r="X82" i="8" s="1"/>
  <c r="L82" i="8"/>
  <c r="J83" i="8"/>
  <c r="L81" i="7"/>
  <c r="J82" i="7" s="1"/>
  <c r="Q81" i="7"/>
  <c r="R81" i="7" s="1"/>
  <c r="M81" i="7"/>
  <c r="V82" i="7" s="1"/>
  <c r="S81" i="7"/>
  <c r="T81" i="7" s="1"/>
  <c r="W81" i="7" s="1"/>
  <c r="K92" i="7"/>
  <c r="B93" i="7"/>
  <c r="O89" i="8"/>
  <c r="E89" i="8"/>
  <c r="F89" i="8" s="1"/>
  <c r="G89" i="8" s="1"/>
  <c r="D90" i="8"/>
  <c r="C91" i="8"/>
  <c r="N90" i="8"/>
  <c r="P90" i="8" s="1"/>
  <c r="E89" i="7"/>
  <c r="F89" i="7" s="1"/>
  <c r="G89" i="7" s="1"/>
  <c r="O89" i="7"/>
  <c r="Q80" i="7"/>
  <c r="R80" i="7" s="1"/>
  <c r="S80" i="7" s="1"/>
  <c r="T80" i="7" s="1"/>
  <c r="W80" i="7" s="1"/>
  <c r="X80" i="7" s="1"/>
  <c r="B93" i="8"/>
  <c r="K92" i="8"/>
  <c r="C91" i="7"/>
  <c r="D90" i="7"/>
  <c r="P90" i="7"/>
  <c r="Q82" i="7" l="1"/>
  <c r="R82" i="7" s="1"/>
  <c r="M82" i="7"/>
  <c r="V83" i="7" s="1"/>
  <c r="S82" i="7"/>
  <c r="T82" i="7" s="1"/>
  <c r="W82" i="7" s="1"/>
  <c r="L82" i="7"/>
  <c r="J83" i="7" s="1"/>
  <c r="V84" i="8"/>
  <c r="C92" i="7"/>
  <c r="D91" i="7"/>
  <c r="P91" i="7"/>
  <c r="X81" i="7"/>
  <c r="E90" i="7"/>
  <c r="F90" i="7" s="1"/>
  <c r="G90" i="7" s="1"/>
  <c r="O90" i="7"/>
  <c r="U91" i="8"/>
  <c r="E90" i="8"/>
  <c r="F90" i="8" s="1"/>
  <c r="G90" i="8" s="1"/>
  <c r="O90" i="8"/>
  <c r="B94" i="7"/>
  <c r="K93" i="7"/>
  <c r="D91" i="8"/>
  <c r="C92" i="8"/>
  <c r="N91" i="8"/>
  <c r="P91" i="8" s="1"/>
  <c r="J84" i="8"/>
  <c r="S83" i="8"/>
  <c r="T83" i="8" s="1"/>
  <c r="W83" i="8" s="1"/>
  <c r="X83" i="8" s="1"/>
  <c r="Q83" i="8"/>
  <c r="R83" i="8" s="1"/>
  <c r="M83" i="8"/>
  <c r="L83" i="8"/>
  <c r="B94" i="8"/>
  <c r="K93" i="8"/>
  <c r="L83" i="7" l="1"/>
  <c r="Q83" i="7"/>
  <c r="R83" i="7" s="1"/>
  <c r="S83" i="7" s="1"/>
  <c r="T83" i="7" s="1"/>
  <c r="W83" i="7" s="1"/>
  <c r="X83" i="7" s="1"/>
  <c r="M83" i="7"/>
  <c r="V84" i="7" s="1"/>
  <c r="Q84" i="8"/>
  <c r="R84" i="8" s="1"/>
  <c r="S84" i="8" s="1"/>
  <c r="T84" i="8" s="1"/>
  <c r="W84" i="8" s="1"/>
  <c r="X84" i="8" s="1"/>
  <c r="M84" i="8"/>
  <c r="V85" i="8" s="1"/>
  <c r="L84" i="8"/>
  <c r="J85" i="8"/>
  <c r="D92" i="8"/>
  <c r="C93" i="8"/>
  <c r="O91" i="7"/>
  <c r="E91" i="7"/>
  <c r="F91" i="7" s="1"/>
  <c r="G91" i="7" s="1"/>
  <c r="E91" i="8"/>
  <c r="F91" i="8" s="1"/>
  <c r="G91" i="8" s="1"/>
  <c r="O91" i="8"/>
  <c r="C93" i="7"/>
  <c r="D92" i="7"/>
  <c r="K94" i="7"/>
  <c r="B95" i="7"/>
  <c r="X82" i="7"/>
  <c r="B95" i="8"/>
  <c r="K94" i="8"/>
  <c r="U92" i="8"/>
  <c r="M85" i="8" l="1"/>
  <c r="V86" i="8" s="1"/>
  <c r="Q85" i="8"/>
  <c r="R85" i="8" s="1"/>
  <c r="S85" i="8" s="1"/>
  <c r="T85" i="8" s="1"/>
  <c r="W85" i="8" s="1"/>
  <c r="X85" i="8" s="1"/>
  <c r="L85" i="8"/>
  <c r="J86" i="8" s="1"/>
  <c r="E92" i="8"/>
  <c r="F92" i="8" s="1"/>
  <c r="G92" i="8" s="1"/>
  <c r="O92" i="8"/>
  <c r="K95" i="7"/>
  <c r="B96" i="7"/>
  <c r="O92" i="7"/>
  <c r="E92" i="7"/>
  <c r="F92" i="7" s="1"/>
  <c r="G92" i="7" s="1"/>
  <c r="D93" i="7"/>
  <c r="C94" i="7"/>
  <c r="J84" i="7"/>
  <c r="K95" i="8"/>
  <c r="B96" i="8"/>
  <c r="C94" i="8"/>
  <c r="N93" i="8"/>
  <c r="P93" i="8" s="1"/>
  <c r="D93" i="8"/>
  <c r="L86" i="8" l="1"/>
  <c r="Q86" i="8"/>
  <c r="R86" i="8" s="1"/>
  <c r="S86" i="8" s="1"/>
  <c r="T86" i="8" s="1"/>
  <c r="W86" i="8" s="1"/>
  <c r="X86" i="8" s="1"/>
  <c r="M86" i="8"/>
  <c r="J87" i="8" s="1"/>
  <c r="V87" i="8"/>
  <c r="K96" i="8"/>
  <c r="B97" i="8"/>
  <c r="M84" i="7"/>
  <c r="V85" i="7" s="1"/>
  <c r="S84" i="7"/>
  <c r="T84" i="7" s="1"/>
  <c r="W84" i="7" s="1"/>
  <c r="X84" i="7" s="1"/>
  <c r="J85" i="7"/>
  <c r="Q84" i="7"/>
  <c r="R84" i="7" s="1"/>
  <c r="L84" i="7"/>
  <c r="D94" i="7"/>
  <c r="C95" i="7"/>
  <c r="C95" i="8"/>
  <c r="N94" i="8"/>
  <c r="P94" i="8" s="1"/>
  <c r="D94" i="8"/>
  <c r="O93" i="7"/>
  <c r="E93" i="7"/>
  <c r="F93" i="7" s="1"/>
  <c r="G93" i="7" s="1"/>
  <c r="E93" i="8"/>
  <c r="F93" i="8" s="1"/>
  <c r="G93" i="8" s="1"/>
  <c r="O93" i="8"/>
  <c r="B97" i="7"/>
  <c r="K96" i="7"/>
  <c r="M87" i="8" l="1"/>
  <c r="L87" i="8"/>
  <c r="J88" i="8"/>
  <c r="Q87" i="8"/>
  <c r="R87" i="8" s="1"/>
  <c r="S87" i="8" s="1"/>
  <c r="T87" i="8" s="1"/>
  <c r="W87" i="8" s="1"/>
  <c r="X87" i="8" s="1"/>
  <c r="Q85" i="7"/>
  <c r="R85" i="7" s="1"/>
  <c r="S85" i="7" s="1"/>
  <c r="T85" i="7" s="1"/>
  <c r="W85" i="7" s="1"/>
  <c r="X85" i="7" s="1"/>
  <c r="M85" i="7"/>
  <c r="V86" i="7" s="1"/>
  <c r="L85" i="7"/>
  <c r="J86" i="7" s="1"/>
  <c r="D95" i="8"/>
  <c r="N95" i="8"/>
  <c r="P95" i="8" s="1"/>
  <c r="C96" i="8"/>
  <c r="O94" i="8"/>
  <c r="E94" i="8"/>
  <c r="F94" i="8" s="1"/>
  <c r="G94" i="8" s="1"/>
  <c r="K97" i="7"/>
  <c r="B98" i="7"/>
  <c r="K97" i="8"/>
  <c r="B98" i="8"/>
  <c r="V88" i="8"/>
  <c r="C96" i="7"/>
  <c r="D95" i="7"/>
  <c r="E94" i="7"/>
  <c r="F94" i="7" s="1"/>
  <c r="G94" i="7" s="1"/>
  <c r="O94" i="7"/>
  <c r="Q86" i="7" l="1"/>
  <c r="R86" i="7" s="1"/>
  <c r="L86" i="7"/>
  <c r="J87" i="7" s="1"/>
  <c r="S86" i="7"/>
  <c r="T86" i="7" s="1"/>
  <c r="W86" i="7" s="1"/>
  <c r="X86" i="7" s="1"/>
  <c r="M86" i="7"/>
  <c r="V87" i="7"/>
  <c r="O95" i="8"/>
  <c r="E95" i="8"/>
  <c r="F95" i="8" s="1"/>
  <c r="G95" i="8" s="1"/>
  <c r="K98" i="7"/>
  <c r="B99" i="7"/>
  <c r="C97" i="7"/>
  <c r="D96" i="7"/>
  <c r="E95" i="7"/>
  <c r="F95" i="7" s="1"/>
  <c r="G95" i="7" s="1"/>
  <c r="O95" i="7"/>
  <c r="Q88" i="8"/>
  <c r="R88" i="8" s="1"/>
  <c r="S88" i="8" s="1"/>
  <c r="T88" i="8" s="1"/>
  <c r="W88" i="8" s="1"/>
  <c r="X88" i="8" s="1"/>
  <c r="M88" i="8"/>
  <c r="V89" i="8" s="1"/>
  <c r="L88" i="8"/>
  <c r="J89" i="8" s="1"/>
  <c r="K98" i="8"/>
  <c r="B99" i="8"/>
  <c r="D96" i="8"/>
  <c r="N96" i="8"/>
  <c r="P96" i="8" s="1"/>
  <c r="C97" i="8"/>
  <c r="M89" i="8" l="1"/>
  <c r="L89" i="8"/>
  <c r="Q89" i="8"/>
  <c r="R89" i="8" s="1"/>
  <c r="S89" i="8" s="1"/>
  <c r="T89" i="8" s="1"/>
  <c r="W89" i="8" s="1"/>
  <c r="X89" i="8" s="1"/>
  <c r="J90" i="8"/>
  <c r="V90" i="8"/>
  <c r="Q87" i="7"/>
  <c r="R87" i="7" s="1"/>
  <c r="S87" i="7" s="1"/>
  <c r="T87" i="7" s="1"/>
  <c r="W87" i="7" s="1"/>
  <c r="X87" i="7" s="1"/>
  <c r="M87" i="7"/>
  <c r="L87" i="7"/>
  <c r="J88" i="7" s="1"/>
  <c r="B100" i="7"/>
  <c r="K99" i="7"/>
  <c r="O96" i="7"/>
  <c r="E96" i="7"/>
  <c r="F96" i="7" s="1"/>
  <c r="G96" i="7" s="1"/>
  <c r="V88" i="7"/>
  <c r="C98" i="8"/>
  <c r="D97" i="8"/>
  <c r="N97" i="8"/>
  <c r="P97" i="8" s="1"/>
  <c r="B100" i="8"/>
  <c r="K99" i="8"/>
  <c r="C98" i="7"/>
  <c r="D97" i="7"/>
  <c r="E96" i="8"/>
  <c r="F96" i="8" s="1"/>
  <c r="G96" i="8" s="1"/>
  <c r="O96" i="8"/>
  <c r="Q88" i="7" l="1"/>
  <c r="R88" i="7" s="1"/>
  <c r="S88" i="7"/>
  <c r="T88" i="7" s="1"/>
  <c r="W88" i="7" s="1"/>
  <c r="X88" i="7" s="1"/>
  <c r="M88" i="7"/>
  <c r="L88" i="7"/>
  <c r="J89" i="7" s="1"/>
  <c r="C99" i="7"/>
  <c r="D98" i="7"/>
  <c r="K100" i="7"/>
  <c r="B101" i="7"/>
  <c r="E97" i="8"/>
  <c r="F97" i="8" s="1"/>
  <c r="G97" i="8" s="1"/>
  <c r="O97" i="8"/>
  <c r="N98" i="8"/>
  <c r="P98" i="8" s="1"/>
  <c r="D98" i="8"/>
  <c r="C99" i="8"/>
  <c r="V89" i="7"/>
  <c r="L90" i="8"/>
  <c r="J91" i="8" s="1"/>
  <c r="S90" i="8"/>
  <c r="T90" i="8" s="1"/>
  <c r="W90" i="8" s="1"/>
  <c r="X90" i="8" s="1"/>
  <c r="Q90" i="8"/>
  <c r="R90" i="8" s="1"/>
  <c r="M90" i="8"/>
  <c r="V91" i="8" s="1"/>
  <c r="B101" i="8"/>
  <c r="K100" i="8"/>
  <c r="O97" i="7"/>
  <c r="E97" i="7"/>
  <c r="F97" i="7" s="1"/>
  <c r="G97" i="7" s="1"/>
  <c r="L89" i="7" l="1"/>
  <c r="J90" i="7" s="1"/>
  <c r="M89" i="7"/>
  <c r="V90" i="7" s="1"/>
  <c r="Q89" i="7"/>
  <c r="R89" i="7" s="1"/>
  <c r="S89" i="7" s="1"/>
  <c r="T89" i="7" s="1"/>
  <c r="W89" i="7" s="1"/>
  <c r="X89" i="7" s="1"/>
  <c r="Q91" i="8"/>
  <c r="R91" i="8" s="1"/>
  <c r="L91" i="8"/>
  <c r="S91" i="8"/>
  <c r="T91" i="8" s="1"/>
  <c r="W91" i="8" s="1"/>
  <c r="X91" i="8" s="1"/>
  <c r="M91" i="8"/>
  <c r="V92" i="8" s="1"/>
  <c r="K101" i="7"/>
  <c r="B102" i="7"/>
  <c r="C100" i="8"/>
  <c r="N99" i="8"/>
  <c r="P99" i="8" s="1"/>
  <c r="D99" i="8"/>
  <c r="O98" i="8"/>
  <c r="E98" i="8"/>
  <c r="F98" i="8" s="1"/>
  <c r="G98" i="8" s="1"/>
  <c r="O98" i="7"/>
  <c r="E98" i="7"/>
  <c r="F98" i="7" s="1"/>
  <c r="G98" i="7" s="1"/>
  <c r="D99" i="7"/>
  <c r="C100" i="7"/>
  <c r="B102" i="8"/>
  <c r="K101" i="8"/>
  <c r="M90" i="7" l="1"/>
  <c r="V91" i="7" s="1"/>
  <c r="L90" i="7"/>
  <c r="J91" i="7"/>
  <c r="Q90" i="7"/>
  <c r="R90" i="7" s="1"/>
  <c r="S90" i="7" s="1"/>
  <c r="T90" i="7" s="1"/>
  <c r="W90" i="7" s="1"/>
  <c r="X90" i="7" s="1"/>
  <c r="E99" i="7"/>
  <c r="F99" i="7" s="1"/>
  <c r="G99" i="7" s="1"/>
  <c r="O99" i="7"/>
  <c r="O99" i="8"/>
  <c r="E99" i="8"/>
  <c r="F99" i="8" s="1"/>
  <c r="G99" i="8" s="1"/>
  <c r="J92" i="8"/>
  <c r="K102" i="8"/>
  <c r="B103" i="8"/>
  <c r="C101" i="8"/>
  <c r="N100" i="8"/>
  <c r="P100" i="8" s="1"/>
  <c r="D100" i="8"/>
  <c r="C101" i="7"/>
  <c r="D100" i="7"/>
  <c r="B103" i="7"/>
  <c r="K102" i="7"/>
  <c r="E100" i="7" l="1"/>
  <c r="F100" i="7" s="1"/>
  <c r="G100" i="7" s="1"/>
  <c r="O100" i="7"/>
  <c r="C102" i="7"/>
  <c r="D101" i="7"/>
  <c r="B104" i="7"/>
  <c r="K103" i="7"/>
  <c r="O100" i="8"/>
  <c r="E100" i="8"/>
  <c r="F100" i="8" s="1"/>
  <c r="G100" i="8" s="1"/>
  <c r="C102" i="8"/>
  <c r="N101" i="8"/>
  <c r="P101" i="8" s="1"/>
  <c r="D101" i="8"/>
  <c r="M91" i="7"/>
  <c r="V92" i="7" s="1"/>
  <c r="Q91" i="7"/>
  <c r="R91" i="7" s="1"/>
  <c r="L91" i="7"/>
  <c r="J92" i="7" s="1"/>
  <c r="S91" i="7"/>
  <c r="T91" i="7" s="1"/>
  <c r="W91" i="7" s="1"/>
  <c r="X91" i="7" s="1"/>
  <c r="L92" i="8"/>
  <c r="J93" i="8" s="1"/>
  <c r="M92" i="8"/>
  <c r="V93" i="8" s="1"/>
  <c r="N92" i="8"/>
  <c r="K103" i="8"/>
  <c r="B104" i="8"/>
  <c r="M93" i="8" l="1"/>
  <c r="L93" i="8"/>
  <c r="Q93" i="8"/>
  <c r="R93" i="8" s="1"/>
  <c r="S93" i="8" s="1"/>
  <c r="T93" i="8" s="1"/>
  <c r="W93" i="8" s="1"/>
  <c r="X93" i="8" s="1"/>
  <c r="J94" i="8"/>
  <c r="M92" i="7"/>
  <c r="V93" i="7" s="1"/>
  <c r="L92" i="7"/>
  <c r="J93" i="7" s="1"/>
  <c r="Q92" i="7"/>
  <c r="R92" i="7" s="1"/>
  <c r="S92" i="7" s="1"/>
  <c r="T92" i="7" s="1"/>
  <c r="W92" i="7" s="1"/>
  <c r="X92" i="7" s="1"/>
  <c r="P92" i="7"/>
  <c r="P93" i="7" s="1"/>
  <c r="P94" i="7" s="1"/>
  <c r="P95" i="7" s="1"/>
  <c r="P96" i="7" s="1"/>
  <c r="P97" i="7" s="1"/>
  <c r="P98" i="7" s="1"/>
  <c r="P99" i="7" s="1"/>
  <c r="P100" i="7" s="1"/>
  <c r="P101" i="7" s="1"/>
  <c r="P102" i="7" s="1"/>
  <c r="D102" i="8"/>
  <c r="C103" i="8"/>
  <c r="N102" i="8"/>
  <c r="P102" i="8" s="1"/>
  <c r="V94" i="8"/>
  <c r="E101" i="7"/>
  <c r="F101" i="7" s="1"/>
  <c r="G101" i="7" s="1"/>
  <c r="O101" i="7"/>
  <c r="C103" i="7"/>
  <c r="D102" i="7"/>
  <c r="K104" i="7"/>
  <c r="B105" i="7"/>
  <c r="O101" i="8"/>
  <c r="E101" i="8"/>
  <c r="F101" i="8" s="1"/>
  <c r="G101" i="8" s="1"/>
  <c r="B105" i="8"/>
  <c r="K104" i="8"/>
  <c r="P92" i="8"/>
  <c r="Q92" i="8" s="1"/>
  <c r="R92" i="8" s="1"/>
  <c r="S92" i="8" s="1"/>
  <c r="T92" i="8" s="1"/>
  <c r="W92" i="8" s="1"/>
  <c r="X92" i="8" s="1"/>
  <c r="U93" i="8"/>
  <c r="U94" i="8" s="1"/>
  <c r="U95" i="8" s="1"/>
  <c r="U96" i="8" s="1"/>
  <c r="U97" i="8" s="1"/>
  <c r="U98" i="8" s="1"/>
  <c r="U99" i="8" s="1"/>
  <c r="U100" i="8" s="1"/>
  <c r="U101" i="8" s="1"/>
  <c r="U102" i="8" s="1"/>
  <c r="U103" i="8" s="1"/>
  <c r="L93" i="7" l="1"/>
  <c r="Q93" i="7"/>
  <c r="R93" i="7" s="1"/>
  <c r="S93" i="7" s="1"/>
  <c r="T93" i="7" s="1"/>
  <c r="W93" i="7" s="1"/>
  <c r="X93" i="7" s="1"/>
  <c r="M93" i="7"/>
  <c r="J94" i="7" s="1"/>
  <c r="V94" i="7"/>
  <c r="V95" i="8"/>
  <c r="E102" i="7"/>
  <c r="F102" i="7" s="1"/>
  <c r="G102" i="7" s="1"/>
  <c r="O102" i="7"/>
  <c r="C104" i="7"/>
  <c r="D103" i="7"/>
  <c r="P103" i="7"/>
  <c r="K105" i="7"/>
  <c r="B106" i="7"/>
  <c r="Q94" i="8"/>
  <c r="R94" i="8" s="1"/>
  <c r="S94" i="8" s="1"/>
  <c r="T94" i="8" s="1"/>
  <c r="W94" i="8" s="1"/>
  <c r="X94" i="8" s="1"/>
  <c r="M94" i="8"/>
  <c r="L94" i="8"/>
  <c r="J95" i="8" s="1"/>
  <c r="B106" i="8"/>
  <c r="K105" i="8"/>
  <c r="U104" i="8"/>
  <c r="D103" i="8"/>
  <c r="C104" i="8"/>
  <c r="N103" i="8"/>
  <c r="P103" i="8" s="1"/>
  <c r="O102" i="8"/>
  <c r="E102" i="8"/>
  <c r="F102" i="8" s="1"/>
  <c r="G102" i="8" s="1"/>
  <c r="Q95" i="8" l="1"/>
  <c r="R95" i="8" s="1"/>
  <c r="S95" i="8" s="1"/>
  <c r="T95" i="8" s="1"/>
  <c r="W95" i="8" s="1"/>
  <c r="X95" i="8" s="1"/>
  <c r="L95" i="8"/>
  <c r="J96" i="8" s="1"/>
  <c r="M95" i="8"/>
  <c r="V96" i="8" s="1"/>
  <c r="Q94" i="7"/>
  <c r="R94" i="7" s="1"/>
  <c r="M94" i="7"/>
  <c r="V95" i="7" s="1"/>
  <c r="S94" i="7"/>
  <c r="T94" i="7" s="1"/>
  <c r="W94" i="7" s="1"/>
  <c r="X94" i="7" s="1"/>
  <c r="L94" i="7"/>
  <c r="J95" i="7" s="1"/>
  <c r="E103" i="7"/>
  <c r="F103" i="7" s="1"/>
  <c r="G103" i="7" s="1"/>
  <c r="O103" i="7"/>
  <c r="K106" i="7"/>
  <c r="B107" i="7"/>
  <c r="K106" i="8"/>
  <c r="B107" i="8"/>
  <c r="C105" i="7"/>
  <c r="D104" i="7"/>
  <c r="C105" i="8"/>
  <c r="D104" i="8"/>
  <c r="E103" i="8"/>
  <c r="F103" i="8" s="1"/>
  <c r="G103" i="8" s="1"/>
  <c r="O103" i="8"/>
  <c r="L95" i="7" l="1"/>
  <c r="Q95" i="7"/>
  <c r="R95" i="7" s="1"/>
  <c r="M95" i="7"/>
  <c r="V96" i="7" s="1"/>
  <c r="S95" i="7"/>
  <c r="T95" i="7" s="1"/>
  <c r="W95" i="7" s="1"/>
  <c r="X95" i="7" s="1"/>
  <c r="J96" i="7"/>
  <c r="Q96" i="8"/>
  <c r="R96" i="8" s="1"/>
  <c r="S96" i="8" s="1"/>
  <c r="T96" i="8" s="1"/>
  <c r="W96" i="8" s="1"/>
  <c r="X96" i="8" s="1"/>
  <c r="M96" i="8"/>
  <c r="V97" i="8" s="1"/>
  <c r="L96" i="8"/>
  <c r="J97" i="8" s="1"/>
  <c r="O104" i="7"/>
  <c r="E104" i="7"/>
  <c r="F104" i="7" s="1"/>
  <c r="G104" i="7" s="1"/>
  <c r="B108" i="8"/>
  <c r="K107" i="8"/>
  <c r="D105" i="7"/>
  <c r="C106" i="7"/>
  <c r="B108" i="7"/>
  <c r="K107" i="7"/>
  <c r="E104" i="8"/>
  <c r="F104" i="8" s="1"/>
  <c r="G104" i="8" s="1"/>
  <c r="O104" i="8"/>
  <c r="C106" i="8"/>
  <c r="N105" i="8"/>
  <c r="P105" i="8" s="1"/>
  <c r="D105" i="8"/>
  <c r="Q97" i="8" l="1"/>
  <c r="R97" i="8" s="1"/>
  <c r="S97" i="8"/>
  <c r="T97" i="8" s="1"/>
  <c r="W97" i="8" s="1"/>
  <c r="X97" i="8" s="1"/>
  <c r="M97" i="8"/>
  <c r="V98" i="8" s="1"/>
  <c r="L97" i="8"/>
  <c r="J98" i="8" s="1"/>
  <c r="M96" i="7"/>
  <c r="V97" i="7" s="1"/>
  <c r="Q96" i="7"/>
  <c r="R96" i="7" s="1"/>
  <c r="S96" i="7" s="1"/>
  <c r="T96" i="7" s="1"/>
  <c r="W96" i="7" s="1"/>
  <c r="X96" i="7" s="1"/>
  <c r="J97" i="7"/>
  <c r="L96" i="7"/>
  <c r="K108" i="8"/>
  <c r="B109" i="8"/>
  <c r="B109" i="7"/>
  <c r="K108" i="7"/>
  <c r="D106" i="7"/>
  <c r="C107" i="7"/>
  <c r="O105" i="7"/>
  <c r="E105" i="7"/>
  <c r="F105" i="7" s="1"/>
  <c r="G105" i="7" s="1"/>
  <c r="E105" i="8"/>
  <c r="F105" i="8" s="1"/>
  <c r="G105" i="8" s="1"/>
  <c r="O105" i="8"/>
  <c r="C107" i="8"/>
  <c r="N106" i="8"/>
  <c r="P106" i="8" s="1"/>
  <c r="D106" i="8"/>
  <c r="L98" i="8" l="1"/>
  <c r="J99" i="8" s="1"/>
  <c r="Q98" i="8"/>
  <c r="R98" i="8" s="1"/>
  <c r="S98" i="8" s="1"/>
  <c r="T98" i="8" s="1"/>
  <c r="W98" i="8" s="1"/>
  <c r="X98" i="8" s="1"/>
  <c r="M98" i="8"/>
  <c r="V99" i="8"/>
  <c r="Q97" i="7"/>
  <c r="R97" i="7" s="1"/>
  <c r="S97" i="7" s="1"/>
  <c r="T97" i="7" s="1"/>
  <c r="W97" i="7" s="1"/>
  <c r="X97" i="7" s="1"/>
  <c r="J98" i="7"/>
  <c r="M97" i="7"/>
  <c r="V98" i="7" s="1"/>
  <c r="L97" i="7"/>
  <c r="E106" i="7"/>
  <c r="F106" i="7" s="1"/>
  <c r="G106" i="7" s="1"/>
  <c r="O106" i="7"/>
  <c r="C108" i="7"/>
  <c r="D107" i="7"/>
  <c r="O106" i="8"/>
  <c r="E106" i="8"/>
  <c r="F106" i="8" s="1"/>
  <c r="G106" i="8" s="1"/>
  <c r="K109" i="7"/>
  <c r="B110" i="7"/>
  <c r="K109" i="8"/>
  <c r="B110" i="8"/>
  <c r="D107" i="8"/>
  <c r="N107" i="8"/>
  <c r="P107" i="8" s="1"/>
  <c r="C108" i="8"/>
  <c r="M99" i="8" l="1"/>
  <c r="L99" i="8"/>
  <c r="J100" i="8" s="1"/>
  <c r="Q99" i="8"/>
  <c r="R99" i="8" s="1"/>
  <c r="S99" i="8" s="1"/>
  <c r="T99" i="8" s="1"/>
  <c r="W99" i="8" s="1"/>
  <c r="X99" i="8" s="1"/>
  <c r="V100" i="8"/>
  <c r="C109" i="7"/>
  <c r="D108" i="7"/>
  <c r="K110" i="7"/>
  <c r="B111" i="7"/>
  <c r="E107" i="7"/>
  <c r="F107" i="7" s="1"/>
  <c r="G107" i="7" s="1"/>
  <c r="O107" i="7"/>
  <c r="D108" i="8"/>
  <c r="C109" i="8"/>
  <c r="N108" i="8"/>
  <c r="P108" i="8" s="1"/>
  <c r="Q98" i="7"/>
  <c r="R98" i="7" s="1"/>
  <c r="L98" i="7"/>
  <c r="J99" i="7" s="1"/>
  <c r="S98" i="7"/>
  <c r="T98" i="7" s="1"/>
  <c r="W98" i="7" s="1"/>
  <c r="X98" i="7" s="1"/>
  <c r="M98" i="7"/>
  <c r="V99" i="7" s="1"/>
  <c r="O107" i="8"/>
  <c r="E107" i="8"/>
  <c r="F107" i="8" s="1"/>
  <c r="G107" i="8" s="1"/>
  <c r="K110" i="8"/>
  <c r="B111" i="8"/>
  <c r="Q99" i="7" l="1"/>
  <c r="R99" i="7" s="1"/>
  <c r="S99" i="7" s="1"/>
  <c r="T99" i="7" s="1"/>
  <c r="W99" i="7" s="1"/>
  <c r="X99" i="7" s="1"/>
  <c r="M99" i="7"/>
  <c r="V100" i="7" s="1"/>
  <c r="L99" i="7"/>
  <c r="J100" i="7" s="1"/>
  <c r="M100" i="8"/>
  <c r="V101" i="8" s="1"/>
  <c r="Q100" i="8"/>
  <c r="R100" i="8" s="1"/>
  <c r="S100" i="8" s="1"/>
  <c r="T100" i="8" s="1"/>
  <c r="W100" i="8" s="1"/>
  <c r="X100" i="8" s="1"/>
  <c r="L100" i="8"/>
  <c r="J101" i="8" s="1"/>
  <c r="D109" i="8"/>
  <c r="N109" i="8"/>
  <c r="P109" i="8" s="1"/>
  <c r="C110" i="8"/>
  <c r="O108" i="7"/>
  <c r="E108" i="7"/>
  <c r="F108" i="7" s="1"/>
  <c r="G108" i="7" s="1"/>
  <c r="B112" i="8"/>
  <c r="K111" i="8"/>
  <c r="E108" i="8"/>
  <c r="F108" i="8" s="1"/>
  <c r="G108" i="8" s="1"/>
  <c r="O108" i="8"/>
  <c r="C110" i="7"/>
  <c r="D109" i="7"/>
  <c r="K111" i="7"/>
  <c r="B112" i="7"/>
  <c r="M101" i="8" l="1"/>
  <c r="Q101" i="8"/>
  <c r="R101" i="8" s="1"/>
  <c r="S101" i="8" s="1"/>
  <c r="T101" i="8" s="1"/>
  <c r="W101" i="8" s="1"/>
  <c r="X101" i="8" s="1"/>
  <c r="L101" i="8"/>
  <c r="J102" i="8" s="1"/>
  <c r="V102" i="8"/>
  <c r="Q100" i="7"/>
  <c r="R100" i="7" s="1"/>
  <c r="S100" i="7"/>
  <c r="T100" i="7" s="1"/>
  <c r="W100" i="7" s="1"/>
  <c r="X100" i="7" s="1"/>
  <c r="M100" i="7"/>
  <c r="V101" i="7" s="1"/>
  <c r="L100" i="7"/>
  <c r="E109" i="8"/>
  <c r="F109" i="8" s="1"/>
  <c r="G109" i="8" s="1"/>
  <c r="O109" i="8"/>
  <c r="O109" i="7"/>
  <c r="E109" i="7"/>
  <c r="F109" i="7" s="1"/>
  <c r="G109" i="7" s="1"/>
  <c r="B113" i="8"/>
  <c r="K112" i="8"/>
  <c r="K112" i="7"/>
  <c r="B113" i="7"/>
  <c r="N110" i="8"/>
  <c r="P110" i="8" s="1"/>
  <c r="C111" i="8"/>
  <c r="D110" i="8"/>
  <c r="D110" i="7"/>
  <c r="C111" i="7"/>
  <c r="Q102" i="8" l="1"/>
  <c r="R102" i="8" s="1"/>
  <c r="M102" i="8"/>
  <c r="S102" i="8"/>
  <c r="T102" i="8" s="1"/>
  <c r="W102" i="8" s="1"/>
  <c r="X102" i="8" s="1"/>
  <c r="L102" i="8"/>
  <c r="J103" i="8" s="1"/>
  <c r="E110" i="8"/>
  <c r="F110" i="8" s="1"/>
  <c r="G110" i="8" s="1"/>
  <c r="O110" i="8"/>
  <c r="J101" i="7"/>
  <c r="K113" i="8"/>
  <c r="B114" i="8"/>
  <c r="N111" i="8"/>
  <c r="P111" i="8" s="1"/>
  <c r="C112" i="8"/>
  <c r="D111" i="8"/>
  <c r="B114" i="7"/>
  <c r="K113" i="7"/>
  <c r="V103" i="8"/>
  <c r="D111" i="7"/>
  <c r="C112" i="7"/>
  <c r="O110" i="7"/>
  <c r="E110" i="7"/>
  <c r="F110" i="7" s="1"/>
  <c r="G110" i="7" s="1"/>
  <c r="Q103" i="8" l="1"/>
  <c r="R103" i="8" s="1"/>
  <c r="L103" i="8"/>
  <c r="M103" i="8"/>
  <c r="S103" i="8"/>
  <c r="T103" i="8" s="1"/>
  <c r="W103" i="8" s="1"/>
  <c r="X103" i="8" s="1"/>
  <c r="J104" i="8"/>
  <c r="L101" i="7"/>
  <c r="M101" i="7"/>
  <c r="V102" i="7" s="1"/>
  <c r="Q101" i="7"/>
  <c r="R101" i="7" s="1"/>
  <c r="S101" i="7" s="1"/>
  <c r="T101" i="7" s="1"/>
  <c r="W101" i="7" s="1"/>
  <c r="X101" i="7" s="1"/>
  <c r="J102" i="7"/>
  <c r="E111" i="7"/>
  <c r="F111" i="7" s="1"/>
  <c r="G111" i="7" s="1"/>
  <c r="O111" i="7"/>
  <c r="D112" i="7"/>
  <c r="C113" i="7"/>
  <c r="B115" i="7"/>
  <c r="K114" i="7"/>
  <c r="V104" i="8"/>
  <c r="K114" i="8"/>
  <c r="B115" i="8"/>
  <c r="E111" i="8"/>
  <c r="F111" i="8" s="1"/>
  <c r="G111" i="8" s="1"/>
  <c r="O111" i="8"/>
  <c r="C113" i="8"/>
  <c r="N112" i="8"/>
  <c r="P112" i="8" s="1"/>
  <c r="D112" i="8"/>
  <c r="L104" i="8" l="1"/>
  <c r="M104" i="8"/>
  <c r="N104" i="8"/>
  <c r="J105" i="8" s="1"/>
  <c r="K115" i="8"/>
  <c r="B116" i="8"/>
  <c r="V105" i="8"/>
  <c r="O112" i="8"/>
  <c r="E112" i="8"/>
  <c r="F112" i="8" s="1"/>
  <c r="G112" i="8" s="1"/>
  <c r="D113" i="7"/>
  <c r="C114" i="7"/>
  <c r="M102" i="7"/>
  <c r="L102" i="7"/>
  <c r="J103" i="7" s="1"/>
  <c r="Q102" i="7"/>
  <c r="R102" i="7" s="1"/>
  <c r="S102" i="7" s="1"/>
  <c r="T102" i="7" s="1"/>
  <c r="W102" i="7" s="1"/>
  <c r="X102" i="7" s="1"/>
  <c r="V103" i="7"/>
  <c r="E112" i="7"/>
  <c r="F112" i="7" s="1"/>
  <c r="G112" i="7" s="1"/>
  <c r="O112" i="7"/>
  <c r="B116" i="7"/>
  <c r="K115" i="7"/>
  <c r="C114" i="8"/>
  <c r="N113" i="8"/>
  <c r="P113" i="8" s="1"/>
  <c r="D113" i="8"/>
  <c r="M105" i="8" l="1"/>
  <c r="Q105" i="8"/>
  <c r="R105" i="8" s="1"/>
  <c r="S105" i="8" s="1"/>
  <c r="T105" i="8" s="1"/>
  <c r="W105" i="8" s="1"/>
  <c r="X105" i="8" s="1"/>
  <c r="L105" i="8"/>
  <c r="J106" i="8" s="1"/>
  <c r="M103" i="7"/>
  <c r="V104" i="7" s="1"/>
  <c r="Q103" i="7"/>
  <c r="R103" i="7" s="1"/>
  <c r="S103" i="7" s="1"/>
  <c r="T103" i="7" s="1"/>
  <c r="W103" i="7" s="1"/>
  <c r="X103" i="7" s="1"/>
  <c r="L103" i="7"/>
  <c r="J104" i="7" s="1"/>
  <c r="K116" i="7"/>
  <c r="B117" i="7"/>
  <c r="B117" i="8"/>
  <c r="K116" i="8"/>
  <c r="V106" i="8"/>
  <c r="P104" i="8"/>
  <c r="Q104" i="8" s="1"/>
  <c r="R104" i="8" s="1"/>
  <c r="S104" i="8" s="1"/>
  <c r="T104" i="8" s="1"/>
  <c r="W104" i="8" s="1"/>
  <c r="X104" i="8" s="1"/>
  <c r="U105" i="8"/>
  <c r="U106" i="8" s="1"/>
  <c r="U107" i="8" s="1"/>
  <c r="U108" i="8" s="1"/>
  <c r="U109" i="8" s="1"/>
  <c r="U110" i="8" s="1"/>
  <c r="U111" i="8" s="1"/>
  <c r="U112" i="8" s="1"/>
  <c r="U113" i="8" s="1"/>
  <c r="U114" i="8" s="1"/>
  <c r="O113" i="8"/>
  <c r="E113" i="8"/>
  <c r="F113" i="8" s="1"/>
  <c r="G113" i="8" s="1"/>
  <c r="D114" i="8"/>
  <c r="N114" i="8"/>
  <c r="P114" i="8" s="1"/>
  <c r="C115" i="8"/>
  <c r="C115" i="7"/>
  <c r="D114" i="7"/>
  <c r="O113" i="7"/>
  <c r="E113" i="7"/>
  <c r="F113" i="7" s="1"/>
  <c r="G113" i="7" s="1"/>
  <c r="M104" i="7" l="1"/>
  <c r="L104" i="7"/>
  <c r="J105" i="7" s="1"/>
  <c r="P104" i="7"/>
  <c r="P105" i="7" s="1"/>
  <c r="P106" i="7" s="1"/>
  <c r="P107" i="7" s="1"/>
  <c r="P108" i="7" s="1"/>
  <c r="P109" i="7" s="1"/>
  <c r="P110" i="7" s="1"/>
  <c r="P111" i="7" s="1"/>
  <c r="P112" i="7" s="1"/>
  <c r="P113" i="7" s="1"/>
  <c r="P114" i="7" s="1"/>
  <c r="P115" i="7" s="1"/>
  <c r="M106" i="8"/>
  <c r="L106" i="8"/>
  <c r="Q106" i="8"/>
  <c r="R106" i="8" s="1"/>
  <c r="S106" i="8" s="1"/>
  <c r="T106" i="8" s="1"/>
  <c r="W106" i="8" s="1"/>
  <c r="X106" i="8" s="1"/>
  <c r="J107" i="8"/>
  <c r="V105" i="7"/>
  <c r="K117" i="7"/>
  <c r="B118" i="7"/>
  <c r="O114" i="8"/>
  <c r="E114" i="8"/>
  <c r="F114" i="8" s="1"/>
  <c r="G114" i="8" s="1"/>
  <c r="U115" i="8"/>
  <c r="V107" i="8"/>
  <c r="C116" i="7"/>
  <c r="D115" i="7"/>
  <c r="B118" i="8"/>
  <c r="K117" i="8"/>
  <c r="E114" i="7"/>
  <c r="F114" i="7" s="1"/>
  <c r="G114" i="7" s="1"/>
  <c r="O114" i="7"/>
  <c r="D115" i="8"/>
  <c r="C116" i="8"/>
  <c r="N115" i="8"/>
  <c r="P115" i="8" s="1"/>
  <c r="L105" i="7" l="1"/>
  <c r="Q105" i="7"/>
  <c r="R105" i="7" s="1"/>
  <c r="M105" i="7"/>
  <c r="J106" i="7" s="1"/>
  <c r="S105" i="7"/>
  <c r="T105" i="7" s="1"/>
  <c r="W105" i="7" s="1"/>
  <c r="K118" i="8"/>
  <c r="B119" i="8"/>
  <c r="V106" i="7"/>
  <c r="D116" i="8"/>
  <c r="C117" i="8"/>
  <c r="E115" i="8"/>
  <c r="F115" i="8" s="1"/>
  <c r="G115" i="8" s="1"/>
  <c r="O115" i="8"/>
  <c r="O115" i="7"/>
  <c r="E115" i="7"/>
  <c r="F115" i="7" s="1"/>
  <c r="G115" i="7" s="1"/>
  <c r="D116" i="7"/>
  <c r="C117" i="7"/>
  <c r="V108" i="8"/>
  <c r="U116" i="8"/>
  <c r="J108" i="8"/>
  <c r="Q107" i="8"/>
  <c r="R107" i="8" s="1"/>
  <c r="S107" i="8" s="1"/>
  <c r="T107" i="8" s="1"/>
  <c r="W107" i="8" s="1"/>
  <c r="X107" i="8" s="1"/>
  <c r="M107" i="8"/>
  <c r="L107" i="8"/>
  <c r="K118" i="7"/>
  <c r="B119" i="7"/>
  <c r="Q104" i="7"/>
  <c r="R104" i="7" s="1"/>
  <c r="S104" i="7" s="1"/>
  <c r="T104" i="7" s="1"/>
  <c r="W104" i="7" s="1"/>
  <c r="X104" i="7" s="1"/>
  <c r="L106" i="7" l="1"/>
  <c r="Q106" i="7"/>
  <c r="R106" i="7" s="1"/>
  <c r="M106" i="7"/>
  <c r="J107" i="7"/>
  <c r="S106" i="7"/>
  <c r="T106" i="7" s="1"/>
  <c r="W106" i="7" s="1"/>
  <c r="E116" i="8"/>
  <c r="F116" i="8" s="1"/>
  <c r="G116" i="8" s="1"/>
  <c r="O116" i="8"/>
  <c r="X105" i="7"/>
  <c r="K119" i="8"/>
  <c r="B120" i="8"/>
  <c r="C118" i="8"/>
  <c r="N117" i="8"/>
  <c r="P117" i="8" s="1"/>
  <c r="D117" i="8"/>
  <c r="D117" i="7"/>
  <c r="C118" i="7"/>
  <c r="Q108" i="8"/>
  <c r="R108" i="8" s="1"/>
  <c r="L108" i="8"/>
  <c r="J109" i="8" s="1"/>
  <c r="S108" i="8"/>
  <c r="T108" i="8" s="1"/>
  <c r="W108" i="8" s="1"/>
  <c r="X108" i="8" s="1"/>
  <c r="M108" i="8"/>
  <c r="V109" i="8" s="1"/>
  <c r="B120" i="7"/>
  <c r="K119" i="7"/>
  <c r="V107" i="7"/>
  <c r="O116" i="7"/>
  <c r="E116" i="7"/>
  <c r="F116" i="7" s="1"/>
  <c r="G116" i="7" s="1"/>
  <c r="Q109" i="8" l="1"/>
  <c r="R109" i="8" s="1"/>
  <c r="S109" i="8"/>
  <c r="T109" i="8" s="1"/>
  <c r="W109" i="8" s="1"/>
  <c r="X109" i="8" s="1"/>
  <c r="M109" i="8"/>
  <c r="V110" i="8" s="1"/>
  <c r="L109" i="8"/>
  <c r="J110" i="8" s="1"/>
  <c r="B121" i="7"/>
  <c r="K120" i="7"/>
  <c r="X106" i="7"/>
  <c r="M107" i="7"/>
  <c r="L107" i="7"/>
  <c r="J108" i="7" s="1"/>
  <c r="Q107" i="7"/>
  <c r="R107" i="7" s="1"/>
  <c r="S107" i="7" s="1"/>
  <c r="T107" i="7" s="1"/>
  <c r="W107" i="7" s="1"/>
  <c r="X107" i="7" s="1"/>
  <c r="C119" i="8"/>
  <c r="N118" i="8"/>
  <c r="P118" i="8" s="1"/>
  <c r="D118" i="8"/>
  <c r="D118" i="7"/>
  <c r="C119" i="7"/>
  <c r="V108" i="7"/>
  <c r="K120" i="8"/>
  <c r="B121" i="8"/>
  <c r="E117" i="7"/>
  <c r="F117" i="7" s="1"/>
  <c r="G117" i="7" s="1"/>
  <c r="O117" i="7"/>
  <c r="E117" i="8"/>
  <c r="F117" i="8" s="1"/>
  <c r="G117" i="8" s="1"/>
  <c r="O117" i="8"/>
  <c r="L110" i="8" l="1"/>
  <c r="Q110" i="8"/>
  <c r="R110" i="8" s="1"/>
  <c r="S110" i="8" s="1"/>
  <c r="T110" i="8" s="1"/>
  <c r="W110" i="8" s="1"/>
  <c r="X110" i="8" s="1"/>
  <c r="M110" i="8"/>
  <c r="J111" i="8" s="1"/>
  <c r="M108" i="7"/>
  <c r="Q108" i="7"/>
  <c r="R108" i="7" s="1"/>
  <c r="S108" i="7" s="1"/>
  <c r="T108" i="7" s="1"/>
  <c r="W108" i="7" s="1"/>
  <c r="X108" i="7" s="1"/>
  <c r="L108" i="7"/>
  <c r="J109" i="7" s="1"/>
  <c r="V111" i="8"/>
  <c r="K121" i="8"/>
  <c r="B122" i="8"/>
  <c r="O118" i="8"/>
  <c r="E118" i="8"/>
  <c r="F118" i="8" s="1"/>
  <c r="G118" i="8" s="1"/>
  <c r="C120" i="7"/>
  <c r="D119" i="7"/>
  <c r="V109" i="7"/>
  <c r="B122" i="7"/>
  <c r="K121" i="7"/>
  <c r="E118" i="7"/>
  <c r="F118" i="7" s="1"/>
  <c r="G118" i="7" s="1"/>
  <c r="O118" i="7"/>
  <c r="D119" i="8"/>
  <c r="N119" i="8"/>
  <c r="P119" i="8" s="1"/>
  <c r="C120" i="8"/>
  <c r="Q109" i="7" l="1"/>
  <c r="R109" i="7" s="1"/>
  <c r="S109" i="7" s="1"/>
  <c r="T109" i="7" s="1"/>
  <c r="W109" i="7" s="1"/>
  <c r="X109" i="7" s="1"/>
  <c r="M109" i="7"/>
  <c r="L109" i="7"/>
  <c r="J110" i="7" s="1"/>
  <c r="M111" i="8"/>
  <c r="V112" i="8" s="1"/>
  <c r="L111" i="8"/>
  <c r="Q111" i="8"/>
  <c r="R111" i="8" s="1"/>
  <c r="S111" i="8" s="1"/>
  <c r="T111" i="8" s="1"/>
  <c r="W111" i="8" s="1"/>
  <c r="X111" i="8" s="1"/>
  <c r="J112" i="8"/>
  <c r="E119" i="7"/>
  <c r="F119" i="7" s="1"/>
  <c r="G119" i="7" s="1"/>
  <c r="O119" i="7"/>
  <c r="C121" i="7"/>
  <c r="D120" i="7"/>
  <c r="B123" i="7"/>
  <c r="K122" i="7"/>
  <c r="D120" i="8"/>
  <c r="N120" i="8"/>
  <c r="P120" i="8" s="1"/>
  <c r="C121" i="8"/>
  <c r="V110" i="7"/>
  <c r="O119" i="8"/>
  <c r="E119" i="8"/>
  <c r="F119" i="8" s="1"/>
  <c r="G119" i="8" s="1"/>
  <c r="B123" i="8"/>
  <c r="K122" i="8"/>
  <c r="Q110" i="7" l="1"/>
  <c r="R110" i="7" s="1"/>
  <c r="M110" i="7"/>
  <c r="L110" i="7"/>
  <c r="J111" i="7" s="1"/>
  <c r="S110" i="7"/>
  <c r="T110" i="7" s="1"/>
  <c r="W110" i="7" s="1"/>
  <c r="X110" i="7" s="1"/>
  <c r="K123" i="7"/>
  <c r="B124" i="7"/>
  <c r="E120" i="8"/>
  <c r="F120" i="8" s="1"/>
  <c r="G120" i="8" s="1"/>
  <c r="O120" i="8"/>
  <c r="V111" i="7"/>
  <c r="N121" i="8"/>
  <c r="P121" i="8" s="1"/>
  <c r="C122" i="8"/>
  <c r="D121" i="8"/>
  <c r="O120" i="7"/>
  <c r="E120" i="7"/>
  <c r="F120" i="7" s="1"/>
  <c r="G120" i="7" s="1"/>
  <c r="C122" i="7"/>
  <c r="D121" i="7"/>
  <c r="M112" i="8"/>
  <c r="V113" i="8" s="1"/>
  <c r="L112" i="8"/>
  <c r="J113" i="8" s="1"/>
  <c r="S112" i="8"/>
  <c r="T112" i="8" s="1"/>
  <c r="W112" i="8" s="1"/>
  <c r="X112" i="8" s="1"/>
  <c r="Q112" i="8"/>
  <c r="R112" i="8" s="1"/>
  <c r="B124" i="8"/>
  <c r="K123" i="8"/>
  <c r="M113" i="8" l="1"/>
  <c r="V114" i="8" s="1"/>
  <c r="Q113" i="8"/>
  <c r="R113" i="8" s="1"/>
  <c r="S113" i="8" s="1"/>
  <c r="T113" i="8" s="1"/>
  <c r="W113" i="8" s="1"/>
  <c r="X113" i="8" s="1"/>
  <c r="L113" i="8"/>
  <c r="J114" i="8" s="1"/>
  <c r="Q111" i="7"/>
  <c r="R111" i="7" s="1"/>
  <c r="M111" i="7"/>
  <c r="V112" i="7" s="1"/>
  <c r="L111" i="7"/>
  <c r="J112" i="7" s="1"/>
  <c r="S111" i="7"/>
  <c r="T111" i="7" s="1"/>
  <c r="W111" i="7" s="1"/>
  <c r="X111" i="7" s="1"/>
  <c r="K124" i="7"/>
  <c r="B125" i="7"/>
  <c r="D122" i="7"/>
  <c r="C123" i="7"/>
  <c r="O121" i="7"/>
  <c r="E121" i="7"/>
  <c r="F121" i="7" s="1"/>
  <c r="G121" i="7" s="1"/>
  <c r="B125" i="8"/>
  <c r="K124" i="8"/>
  <c r="N122" i="8"/>
  <c r="P122" i="8" s="1"/>
  <c r="C123" i="8"/>
  <c r="D122" i="8"/>
  <c r="E121" i="8"/>
  <c r="F121" i="8" s="1"/>
  <c r="G121" i="8" s="1"/>
  <c r="O121" i="8"/>
  <c r="Q112" i="7" l="1"/>
  <c r="R112" i="7" s="1"/>
  <c r="L112" i="7"/>
  <c r="S112" i="7"/>
  <c r="T112" i="7" s="1"/>
  <c r="W112" i="7" s="1"/>
  <c r="X112" i="7" s="1"/>
  <c r="M112" i="7"/>
  <c r="J113" i="7" s="1"/>
  <c r="V113" i="7"/>
  <c r="M114" i="8"/>
  <c r="V115" i="8" s="1"/>
  <c r="Q114" i="8"/>
  <c r="R114" i="8" s="1"/>
  <c r="S114" i="8" s="1"/>
  <c r="T114" i="8" s="1"/>
  <c r="W114" i="8" s="1"/>
  <c r="X114" i="8" s="1"/>
  <c r="L114" i="8"/>
  <c r="J115" i="8" s="1"/>
  <c r="O122" i="8"/>
  <c r="E122" i="8"/>
  <c r="F122" i="8" s="1"/>
  <c r="G122" i="8" s="1"/>
  <c r="O122" i="7"/>
  <c r="E122" i="7"/>
  <c r="F122" i="7" s="1"/>
  <c r="G122" i="7" s="1"/>
  <c r="D123" i="7"/>
  <c r="C124" i="7"/>
  <c r="N123" i="8"/>
  <c r="P123" i="8" s="1"/>
  <c r="C124" i="8"/>
  <c r="D123" i="8"/>
  <c r="B126" i="7"/>
  <c r="K125" i="7"/>
  <c r="K125" i="8"/>
  <c r="B126" i="8"/>
  <c r="Q115" i="8" l="1"/>
  <c r="R115" i="8" s="1"/>
  <c r="S115" i="8" s="1"/>
  <c r="T115" i="8" s="1"/>
  <c r="W115" i="8" s="1"/>
  <c r="X115" i="8" s="1"/>
  <c r="L115" i="8"/>
  <c r="M115" i="8"/>
  <c r="V116" i="8" s="1"/>
  <c r="M113" i="7"/>
  <c r="V114" i="7" s="1"/>
  <c r="L113" i="7"/>
  <c r="J114" i="7" s="1"/>
  <c r="Q113" i="7"/>
  <c r="R113" i="7" s="1"/>
  <c r="S113" i="7" s="1"/>
  <c r="T113" i="7" s="1"/>
  <c r="W113" i="7" s="1"/>
  <c r="X113" i="7" s="1"/>
  <c r="C125" i="8"/>
  <c r="N124" i="8"/>
  <c r="P124" i="8" s="1"/>
  <c r="D124" i="8"/>
  <c r="C125" i="7"/>
  <c r="D124" i="7"/>
  <c r="E123" i="8"/>
  <c r="F123" i="8" s="1"/>
  <c r="G123" i="8" s="1"/>
  <c r="O123" i="8"/>
  <c r="B127" i="8"/>
  <c r="K126" i="8"/>
  <c r="E123" i="7"/>
  <c r="F123" i="7" s="1"/>
  <c r="G123" i="7" s="1"/>
  <c r="O123" i="7"/>
  <c r="B127" i="7"/>
  <c r="K126" i="7"/>
  <c r="M114" i="7" l="1"/>
  <c r="L114" i="7"/>
  <c r="J115" i="7"/>
  <c r="Q114" i="7"/>
  <c r="R114" i="7" s="1"/>
  <c r="S114" i="7" s="1"/>
  <c r="T114" i="7" s="1"/>
  <c r="W114" i="7" s="1"/>
  <c r="X114" i="7" s="1"/>
  <c r="V115" i="7"/>
  <c r="D125" i="8"/>
  <c r="C126" i="8"/>
  <c r="N125" i="8"/>
  <c r="P125" i="8" s="1"/>
  <c r="B128" i="8"/>
  <c r="K127" i="8"/>
  <c r="J116" i="8"/>
  <c r="E124" i="7"/>
  <c r="F124" i="7" s="1"/>
  <c r="G124" i="7" s="1"/>
  <c r="O124" i="7"/>
  <c r="D125" i="7"/>
  <c r="C126" i="7"/>
  <c r="B128" i="7"/>
  <c r="K127" i="7"/>
  <c r="E124" i="8"/>
  <c r="F124" i="8" s="1"/>
  <c r="G124" i="8" s="1"/>
  <c r="O124" i="8"/>
  <c r="K128" i="8" l="1"/>
  <c r="B129" i="8"/>
  <c r="M115" i="7"/>
  <c r="Q115" i="7"/>
  <c r="R115" i="7" s="1"/>
  <c r="S115" i="7" s="1"/>
  <c r="T115" i="7" s="1"/>
  <c r="W115" i="7" s="1"/>
  <c r="X115" i="7" s="1"/>
  <c r="L115" i="7"/>
  <c r="J116" i="7" s="1"/>
  <c r="K128" i="7"/>
  <c r="B129" i="7"/>
  <c r="O125" i="7"/>
  <c r="E125" i="7"/>
  <c r="F125" i="7" s="1"/>
  <c r="G125" i="7" s="1"/>
  <c r="C127" i="7"/>
  <c r="D126" i="7"/>
  <c r="O125" i="8"/>
  <c r="E125" i="8"/>
  <c r="F125" i="8" s="1"/>
  <c r="G125" i="8" s="1"/>
  <c r="D126" i="8"/>
  <c r="C127" i="8"/>
  <c r="N126" i="8"/>
  <c r="P126" i="8" s="1"/>
  <c r="V116" i="7"/>
  <c r="L116" i="8"/>
  <c r="J117" i="8" s="1"/>
  <c r="M116" i="8"/>
  <c r="V117" i="8" s="1"/>
  <c r="N116" i="8"/>
  <c r="M116" i="7" l="1"/>
  <c r="L116" i="7"/>
  <c r="J117" i="7" s="1"/>
  <c r="P116" i="7"/>
  <c r="P117" i="7" s="1"/>
  <c r="P118" i="7" s="1"/>
  <c r="P119" i="7" s="1"/>
  <c r="P120" i="7" s="1"/>
  <c r="P121" i="7" s="1"/>
  <c r="P122" i="7" s="1"/>
  <c r="P123" i="7" s="1"/>
  <c r="P124" i="7" s="1"/>
  <c r="P125" i="7" s="1"/>
  <c r="P126" i="7" s="1"/>
  <c r="P127" i="7" s="1"/>
  <c r="M117" i="8"/>
  <c r="V118" i="8" s="1"/>
  <c r="Q117" i="8"/>
  <c r="R117" i="8" s="1"/>
  <c r="S117" i="8" s="1"/>
  <c r="T117" i="8" s="1"/>
  <c r="W117" i="8" s="1"/>
  <c r="X117" i="8" s="1"/>
  <c r="L117" i="8"/>
  <c r="J118" i="8" s="1"/>
  <c r="C128" i="7"/>
  <c r="D127" i="7"/>
  <c r="E126" i="8"/>
  <c r="F126" i="8" s="1"/>
  <c r="G126" i="8" s="1"/>
  <c r="O126" i="8"/>
  <c r="K129" i="7"/>
  <c r="B130" i="7"/>
  <c r="D127" i="8"/>
  <c r="N127" i="8"/>
  <c r="P127" i="8" s="1"/>
  <c r="C128" i="8"/>
  <c r="P116" i="8"/>
  <c r="Q116" i="8" s="1"/>
  <c r="R116" i="8" s="1"/>
  <c r="S116" i="8" s="1"/>
  <c r="T116" i="8" s="1"/>
  <c r="W116" i="8" s="1"/>
  <c r="X116" i="8" s="1"/>
  <c r="U117" i="8"/>
  <c r="U118" i="8" s="1"/>
  <c r="U119" i="8" s="1"/>
  <c r="U120" i="8" s="1"/>
  <c r="U121" i="8" s="1"/>
  <c r="U122" i="8" s="1"/>
  <c r="U123" i="8" s="1"/>
  <c r="U124" i="8" s="1"/>
  <c r="U125" i="8" s="1"/>
  <c r="U126" i="8" s="1"/>
  <c r="U127" i="8" s="1"/>
  <c r="B130" i="8"/>
  <c r="K129" i="8"/>
  <c r="V117" i="7"/>
  <c r="O126" i="7"/>
  <c r="E126" i="7"/>
  <c r="F126" i="7" s="1"/>
  <c r="G126" i="7" s="1"/>
  <c r="Q118" i="8" l="1"/>
  <c r="R118" i="8" s="1"/>
  <c r="S118" i="8" s="1"/>
  <c r="T118" i="8" s="1"/>
  <c r="W118" i="8" s="1"/>
  <c r="X118" i="8" s="1"/>
  <c r="L118" i="8"/>
  <c r="J119" i="8" s="1"/>
  <c r="M118" i="8"/>
  <c r="V119" i="8"/>
  <c r="Q117" i="7"/>
  <c r="R117" i="7" s="1"/>
  <c r="L117" i="7"/>
  <c r="J118" i="7" s="1"/>
  <c r="S117" i="7"/>
  <c r="T117" i="7" s="1"/>
  <c r="W117" i="7" s="1"/>
  <c r="X117" i="7" s="1"/>
  <c r="M117" i="7"/>
  <c r="C129" i="8"/>
  <c r="D128" i="8"/>
  <c r="E127" i="8"/>
  <c r="F127" i="8" s="1"/>
  <c r="G127" i="8" s="1"/>
  <c r="O127" i="8"/>
  <c r="D128" i="7"/>
  <c r="C129" i="7"/>
  <c r="K130" i="7"/>
  <c r="B131" i="7"/>
  <c r="V118" i="7"/>
  <c r="Q116" i="7"/>
  <c r="R116" i="7" s="1"/>
  <c r="S116" i="7" s="1"/>
  <c r="T116" i="7" s="1"/>
  <c r="W116" i="7" s="1"/>
  <c r="X116" i="7" s="1"/>
  <c r="B131" i="8"/>
  <c r="K130" i="8"/>
  <c r="O127" i="7"/>
  <c r="E127" i="7"/>
  <c r="F127" i="7" s="1"/>
  <c r="G127" i="7" s="1"/>
  <c r="U128" i="8"/>
  <c r="L118" i="7" l="1"/>
  <c r="Q118" i="7"/>
  <c r="R118" i="7" s="1"/>
  <c r="M118" i="7"/>
  <c r="V119" i="7" s="1"/>
  <c r="J119" i="7"/>
  <c r="S118" i="7"/>
  <c r="T118" i="7" s="1"/>
  <c r="W118" i="7" s="1"/>
  <c r="X118" i="7" s="1"/>
  <c r="Q119" i="8"/>
  <c r="R119" i="8" s="1"/>
  <c r="S119" i="8" s="1"/>
  <c r="T119" i="8" s="1"/>
  <c r="W119" i="8" s="1"/>
  <c r="X119" i="8" s="1"/>
  <c r="M119" i="8"/>
  <c r="L119" i="8"/>
  <c r="J120" i="8" s="1"/>
  <c r="D129" i="8"/>
  <c r="C130" i="8"/>
  <c r="N129" i="8"/>
  <c r="P129" i="8" s="1"/>
  <c r="B132" i="7"/>
  <c r="K131" i="7"/>
  <c r="O128" i="7"/>
  <c r="E128" i="7"/>
  <c r="F128" i="7" s="1"/>
  <c r="G128" i="7" s="1"/>
  <c r="D129" i="7"/>
  <c r="C130" i="7"/>
  <c r="V120" i="8"/>
  <c r="E128" i="8"/>
  <c r="F128" i="8" s="1"/>
  <c r="G128" i="8" s="1"/>
  <c r="O128" i="8"/>
  <c r="B132" i="8"/>
  <c r="K131" i="8"/>
  <c r="Q120" i="8" l="1"/>
  <c r="R120" i="8" s="1"/>
  <c r="L120" i="8"/>
  <c r="J121" i="8" s="1"/>
  <c r="S120" i="8"/>
  <c r="T120" i="8" s="1"/>
  <c r="W120" i="8" s="1"/>
  <c r="X120" i="8" s="1"/>
  <c r="M120" i="8"/>
  <c r="V120" i="7"/>
  <c r="D130" i="8"/>
  <c r="C131" i="8"/>
  <c r="N130" i="8"/>
  <c r="P130" i="8" s="1"/>
  <c r="O129" i="8"/>
  <c r="E129" i="8"/>
  <c r="F129" i="8" s="1"/>
  <c r="G129" i="8" s="1"/>
  <c r="E129" i="7"/>
  <c r="F129" i="7" s="1"/>
  <c r="G129" i="7" s="1"/>
  <c r="O129" i="7"/>
  <c r="M119" i="7"/>
  <c r="L119" i="7"/>
  <c r="Q119" i="7"/>
  <c r="R119" i="7" s="1"/>
  <c r="S119" i="7" s="1"/>
  <c r="T119" i="7" s="1"/>
  <c r="W119" i="7" s="1"/>
  <c r="X119" i="7" s="1"/>
  <c r="J120" i="7"/>
  <c r="B133" i="8"/>
  <c r="K132" i="8"/>
  <c r="B133" i="7"/>
  <c r="K132" i="7"/>
  <c r="V121" i="8"/>
  <c r="D130" i="7"/>
  <c r="C131" i="7"/>
  <c r="L121" i="8" l="1"/>
  <c r="M121" i="8"/>
  <c r="Q121" i="8"/>
  <c r="R121" i="8" s="1"/>
  <c r="S121" i="8" s="1"/>
  <c r="T121" i="8" s="1"/>
  <c r="W121" i="8" s="1"/>
  <c r="X121" i="8" s="1"/>
  <c r="J122" i="8"/>
  <c r="V122" i="8"/>
  <c r="B134" i="7"/>
  <c r="K133" i="7"/>
  <c r="B134" i="8"/>
  <c r="K133" i="8"/>
  <c r="N131" i="8"/>
  <c r="P131" i="8" s="1"/>
  <c r="C132" i="8"/>
  <c r="D131" i="8"/>
  <c r="C132" i="7"/>
  <c r="D131" i="7"/>
  <c r="M120" i="7"/>
  <c r="V121" i="7" s="1"/>
  <c r="Q120" i="7"/>
  <c r="R120" i="7" s="1"/>
  <c r="S120" i="7" s="1"/>
  <c r="T120" i="7" s="1"/>
  <c r="W120" i="7" s="1"/>
  <c r="X120" i="7" s="1"/>
  <c r="L120" i="7"/>
  <c r="J121" i="7"/>
  <c r="E130" i="7"/>
  <c r="F130" i="7" s="1"/>
  <c r="G130" i="7" s="1"/>
  <c r="O130" i="7"/>
  <c r="O130" i="8"/>
  <c r="E130" i="8"/>
  <c r="F130" i="8" s="1"/>
  <c r="G130" i="8" s="1"/>
  <c r="N132" i="8" l="1"/>
  <c r="P132" i="8" s="1"/>
  <c r="D132" i="8"/>
  <c r="C133" i="8"/>
  <c r="L122" i="8"/>
  <c r="Q122" i="8"/>
  <c r="R122" i="8" s="1"/>
  <c r="S122" i="8" s="1"/>
  <c r="T122" i="8" s="1"/>
  <c r="W122" i="8" s="1"/>
  <c r="X122" i="8" s="1"/>
  <c r="M122" i="8"/>
  <c r="V123" i="8" s="1"/>
  <c r="J123" i="8"/>
  <c r="J122" i="7"/>
  <c r="S121" i="7"/>
  <c r="T121" i="7" s="1"/>
  <c r="W121" i="7" s="1"/>
  <c r="X121" i="7" s="1"/>
  <c r="Q121" i="7"/>
  <c r="R121" i="7" s="1"/>
  <c r="M121" i="7"/>
  <c r="V122" i="7" s="1"/>
  <c r="L121" i="7"/>
  <c r="B135" i="8"/>
  <c r="K134" i="8"/>
  <c r="E131" i="7"/>
  <c r="F131" i="7" s="1"/>
  <c r="G131" i="7" s="1"/>
  <c r="O131" i="7"/>
  <c r="C133" i="7"/>
  <c r="D132" i="7"/>
  <c r="B135" i="7"/>
  <c r="K134" i="7"/>
  <c r="E131" i="8"/>
  <c r="F131" i="8" s="1"/>
  <c r="G131" i="8" s="1"/>
  <c r="O131" i="8"/>
  <c r="K135" i="7" l="1"/>
  <c r="B136" i="7"/>
  <c r="Q122" i="7"/>
  <c r="R122" i="7" s="1"/>
  <c r="S122" i="7" s="1"/>
  <c r="T122" i="7" s="1"/>
  <c r="W122" i="7" s="1"/>
  <c r="X122" i="7" s="1"/>
  <c r="M122" i="7"/>
  <c r="V123" i="7" s="1"/>
  <c r="L122" i="7"/>
  <c r="J123" i="7" s="1"/>
  <c r="C134" i="8"/>
  <c r="D133" i="8"/>
  <c r="N133" i="8"/>
  <c r="P133" i="8" s="1"/>
  <c r="E132" i="8"/>
  <c r="F132" i="8" s="1"/>
  <c r="G132" i="8" s="1"/>
  <c r="O132" i="8"/>
  <c r="E132" i="7"/>
  <c r="F132" i="7" s="1"/>
  <c r="G132" i="7" s="1"/>
  <c r="O132" i="7"/>
  <c r="C134" i="7"/>
  <c r="D133" i="7"/>
  <c r="M123" i="8"/>
  <c r="V124" i="8" s="1"/>
  <c r="Q123" i="8"/>
  <c r="R123" i="8" s="1"/>
  <c r="S123" i="8" s="1"/>
  <c r="T123" i="8" s="1"/>
  <c r="W123" i="8" s="1"/>
  <c r="X123" i="8" s="1"/>
  <c r="L123" i="8"/>
  <c r="B136" i="8"/>
  <c r="K135" i="8"/>
  <c r="Q123" i="7" l="1"/>
  <c r="R123" i="7" s="1"/>
  <c r="S123" i="7"/>
  <c r="T123" i="7" s="1"/>
  <c r="W123" i="7" s="1"/>
  <c r="X123" i="7" s="1"/>
  <c r="M123" i="7"/>
  <c r="L123" i="7"/>
  <c r="J124" i="7" s="1"/>
  <c r="V124" i="7"/>
  <c r="D134" i="7"/>
  <c r="C135" i="7"/>
  <c r="B137" i="7"/>
  <c r="K136" i="7"/>
  <c r="C135" i="8"/>
  <c r="N134" i="8"/>
  <c r="P134" i="8" s="1"/>
  <c r="D134" i="8"/>
  <c r="O133" i="7"/>
  <c r="E133" i="7"/>
  <c r="F133" i="7" s="1"/>
  <c r="G133" i="7" s="1"/>
  <c r="E133" i="8"/>
  <c r="F133" i="8" s="1"/>
  <c r="G133" i="8" s="1"/>
  <c r="O133" i="8"/>
  <c r="J124" i="8"/>
  <c r="K136" i="8"/>
  <c r="B137" i="8"/>
  <c r="Q124" i="7" l="1"/>
  <c r="R124" i="7" s="1"/>
  <c r="L124" i="7"/>
  <c r="S124" i="7"/>
  <c r="T124" i="7" s="1"/>
  <c r="W124" i="7" s="1"/>
  <c r="X124" i="7" s="1"/>
  <c r="M124" i="7"/>
  <c r="J125" i="7" s="1"/>
  <c r="B138" i="7"/>
  <c r="K137" i="7"/>
  <c r="K137" i="8"/>
  <c r="B138" i="8"/>
  <c r="J125" i="8"/>
  <c r="S124" i="8"/>
  <c r="T124" i="8" s="1"/>
  <c r="W124" i="8" s="1"/>
  <c r="X124" i="8" s="1"/>
  <c r="L124" i="8"/>
  <c r="Q124" i="8"/>
  <c r="R124" i="8" s="1"/>
  <c r="M124" i="8"/>
  <c r="V125" i="8" s="1"/>
  <c r="D135" i="7"/>
  <c r="C136" i="7"/>
  <c r="V125" i="7"/>
  <c r="N135" i="8"/>
  <c r="P135" i="8" s="1"/>
  <c r="C136" i="8"/>
  <c r="D135" i="8"/>
  <c r="O134" i="7"/>
  <c r="E134" i="7"/>
  <c r="F134" i="7" s="1"/>
  <c r="G134" i="7" s="1"/>
  <c r="E134" i="8"/>
  <c r="F134" i="8" s="1"/>
  <c r="G134" i="8" s="1"/>
  <c r="O134" i="8"/>
  <c r="M125" i="7" l="1"/>
  <c r="L125" i="7"/>
  <c r="Q125" i="7"/>
  <c r="R125" i="7" s="1"/>
  <c r="S125" i="7" s="1"/>
  <c r="T125" i="7" s="1"/>
  <c r="W125" i="7" s="1"/>
  <c r="X125" i="7" s="1"/>
  <c r="J126" i="7"/>
  <c r="E135" i="7"/>
  <c r="F135" i="7" s="1"/>
  <c r="G135" i="7" s="1"/>
  <c r="O135" i="7"/>
  <c r="O135" i="8"/>
  <c r="E135" i="8"/>
  <c r="F135" i="8" s="1"/>
  <c r="G135" i="8" s="1"/>
  <c r="B139" i="7"/>
  <c r="K138" i="7"/>
  <c r="B139" i="8"/>
  <c r="K138" i="8"/>
  <c r="D136" i="7"/>
  <c r="C137" i="7"/>
  <c r="Q125" i="8"/>
  <c r="R125" i="8" s="1"/>
  <c r="L125" i="8"/>
  <c r="S125" i="8"/>
  <c r="T125" i="8" s="1"/>
  <c r="W125" i="8" s="1"/>
  <c r="X125" i="8" s="1"/>
  <c r="M125" i="8"/>
  <c r="V126" i="8" s="1"/>
  <c r="J126" i="8"/>
  <c r="D136" i="8"/>
  <c r="C137" i="8"/>
  <c r="N136" i="8"/>
  <c r="P136" i="8" s="1"/>
  <c r="V126" i="7"/>
  <c r="L126" i="8" l="1"/>
  <c r="Q126" i="8"/>
  <c r="R126" i="8" s="1"/>
  <c r="M126" i="8"/>
  <c r="V127" i="8" s="1"/>
  <c r="J127" i="8"/>
  <c r="S126" i="8"/>
  <c r="T126" i="8" s="1"/>
  <c r="W126" i="8" s="1"/>
  <c r="X126" i="8" s="1"/>
  <c r="D137" i="7"/>
  <c r="C138" i="7"/>
  <c r="S126" i="7"/>
  <c r="T126" i="7" s="1"/>
  <c r="W126" i="7" s="1"/>
  <c r="X126" i="7" s="1"/>
  <c r="M126" i="7"/>
  <c r="J127" i="7" s="1"/>
  <c r="L126" i="7"/>
  <c r="Q126" i="7"/>
  <c r="R126" i="7" s="1"/>
  <c r="B140" i="7"/>
  <c r="K139" i="7"/>
  <c r="B140" i="8"/>
  <c r="K139" i="8"/>
  <c r="E136" i="8"/>
  <c r="F136" i="8" s="1"/>
  <c r="G136" i="8" s="1"/>
  <c r="O136" i="8"/>
  <c r="E136" i="7"/>
  <c r="F136" i="7" s="1"/>
  <c r="G136" i="7" s="1"/>
  <c r="O136" i="7"/>
  <c r="C138" i="8"/>
  <c r="D137" i="8"/>
  <c r="N137" i="8"/>
  <c r="P137" i="8" s="1"/>
  <c r="M127" i="7" l="1"/>
  <c r="Q127" i="7"/>
  <c r="R127" i="7" s="1"/>
  <c r="S127" i="7" s="1"/>
  <c r="T127" i="7" s="1"/>
  <c r="W127" i="7" s="1"/>
  <c r="X127" i="7" s="1"/>
  <c r="L127" i="7"/>
  <c r="J128" i="7" s="1"/>
  <c r="C139" i="7"/>
  <c r="D138" i="7"/>
  <c r="Q127" i="8"/>
  <c r="R127" i="8" s="1"/>
  <c r="S127" i="8" s="1"/>
  <c r="T127" i="8" s="1"/>
  <c r="W127" i="8" s="1"/>
  <c r="X127" i="8" s="1"/>
  <c r="M127" i="8"/>
  <c r="V128" i="8" s="1"/>
  <c r="L127" i="8"/>
  <c r="B141" i="8"/>
  <c r="K140" i="8"/>
  <c r="V127" i="7"/>
  <c r="V128" i="7" s="1"/>
  <c r="B141" i="7"/>
  <c r="K140" i="7"/>
  <c r="E137" i="8"/>
  <c r="F137" i="8" s="1"/>
  <c r="G137" i="8" s="1"/>
  <c r="O137" i="8"/>
  <c r="D138" i="8"/>
  <c r="C139" i="8"/>
  <c r="N138" i="8"/>
  <c r="P138" i="8" s="1"/>
  <c r="E137" i="7"/>
  <c r="F137" i="7" s="1"/>
  <c r="G137" i="7" s="1"/>
  <c r="O137" i="7"/>
  <c r="M128" i="7" l="1"/>
  <c r="V129" i="7" s="1"/>
  <c r="L128" i="7"/>
  <c r="J129" i="7" s="1"/>
  <c r="P128" i="7"/>
  <c r="P129" i="7" s="1"/>
  <c r="P130" i="7" s="1"/>
  <c r="P131" i="7" s="1"/>
  <c r="P132" i="7" s="1"/>
  <c r="P133" i="7" s="1"/>
  <c r="P134" i="7" s="1"/>
  <c r="P135" i="7" s="1"/>
  <c r="P136" i="7" s="1"/>
  <c r="P137" i="7" s="1"/>
  <c r="P138" i="7" s="1"/>
  <c r="P139" i="7" s="1"/>
  <c r="C140" i="8"/>
  <c r="N139" i="8"/>
  <c r="P139" i="8" s="1"/>
  <c r="D139" i="8"/>
  <c r="J128" i="8"/>
  <c r="E138" i="7"/>
  <c r="F138" i="7" s="1"/>
  <c r="G138" i="7" s="1"/>
  <c r="O138" i="7"/>
  <c r="B142" i="8"/>
  <c r="K141" i="8"/>
  <c r="E138" i="8"/>
  <c r="F138" i="8" s="1"/>
  <c r="G138" i="8" s="1"/>
  <c r="O138" i="8"/>
  <c r="K141" i="7"/>
  <c r="B142" i="7"/>
  <c r="D139" i="7"/>
  <c r="C140" i="7"/>
  <c r="Q129" i="7" l="1"/>
  <c r="R129" i="7" s="1"/>
  <c r="L129" i="7"/>
  <c r="S129" i="7"/>
  <c r="T129" i="7" s="1"/>
  <c r="W129" i="7" s="1"/>
  <c r="M129" i="7"/>
  <c r="J130" i="7"/>
  <c r="V130" i="7"/>
  <c r="O139" i="7"/>
  <c r="E139" i="7"/>
  <c r="F139" i="7" s="1"/>
  <c r="G139" i="7" s="1"/>
  <c r="E139" i="8"/>
  <c r="F139" i="8" s="1"/>
  <c r="G139" i="8" s="1"/>
  <c r="O139" i="8"/>
  <c r="Q128" i="7"/>
  <c r="R128" i="7" s="1"/>
  <c r="S128" i="7" s="1"/>
  <c r="T128" i="7" s="1"/>
  <c r="W128" i="7" s="1"/>
  <c r="X128" i="7" s="1"/>
  <c r="B143" i="8"/>
  <c r="K142" i="8"/>
  <c r="K142" i="7"/>
  <c r="B143" i="7"/>
  <c r="M128" i="8"/>
  <c r="V129" i="8" s="1"/>
  <c r="L128" i="8"/>
  <c r="N128" i="8"/>
  <c r="J129" i="8" s="1"/>
  <c r="C141" i="8"/>
  <c r="D140" i="8"/>
  <c r="D140" i="7"/>
  <c r="C141" i="7"/>
  <c r="L129" i="8" l="1"/>
  <c r="J130" i="8" s="1"/>
  <c r="Q129" i="8"/>
  <c r="R129" i="8" s="1"/>
  <c r="S129" i="8" s="1"/>
  <c r="T129" i="8" s="1"/>
  <c r="W129" i="8" s="1"/>
  <c r="X129" i="8" s="1"/>
  <c r="M129" i="8"/>
  <c r="K143" i="8"/>
  <c r="B144" i="8"/>
  <c r="D141" i="8"/>
  <c r="C142" i="8"/>
  <c r="N141" i="8"/>
  <c r="P141" i="8" s="1"/>
  <c r="V130" i="8"/>
  <c r="L130" i="7"/>
  <c r="J131" i="7" s="1"/>
  <c r="Q130" i="7"/>
  <c r="R130" i="7" s="1"/>
  <c r="M130" i="7"/>
  <c r="S130" i="7"/>
  <c r="T130" i="7" s="1"/>
  <c r="W130" i="7" s="1"/>
  <c r="D141" i="7"/>
  <c r="C142" i="7"/>
  <c r="B144" i="7"/>
  <c r="K143" i="7"/>
  <c r="X129" i="7"/>
  <c r="V131" i="7"/>
  <c r="O140" i="8"/>
  <c r="E140" i="8"/>
  <c r="F140" i="8" s="1"/>
  <c r="G140" i="8" s="1"/>
  <c r="P128" i="8"/>
  <c r="Q128" i="8" s="1"/>
  <c r="R128" i="8" s="1"/>
  <c r="S128" i="8" s="1"/>
  <c r="T128" i="8" s="1"/>
  <c r="W128" i="8" s="1"/>
  <c r="X128" i="8" s="1"/>
  <c r="U129" i="8"/>
  <c r="U130" i="8" s="1"/>
  <c r="U131" i="8" s="1"/>
  <c r="U132" i="8" s="1"/>
  <c r="U133" i="8" s="1"/>
  <c r="U134" i="8" s="1"/>
  <c r="U135" i="8" s="1"/>
  <c r="U136" i="8" s="1"/>
  <c r="U137" i="8" s="1"/>
  <c r="U138" i="8" s="1"/>
  <c r="U139" i="8" s="1"/>
  <c r="U140" i="8" s="1"/>
  <c r="E140" i="7"/>
  <c r="F140" i="7" s="1"/>
  <c r="G140" i="7" s="1"/>
  <c r="O140" i="7"/>
  <c r="M131" i="7" l="1"/>
  <c r="L131" i="7"/>
  <c r="Q131" i="7"/>
  <c r="R131" i="7" s="1"/>
  <c r="S131" i="7" s="1"/>
  <c r="T131" i="7" s="1"/>
  <c r="W131" i="7" s="1"/>
  <c r="X131" i="7" s="1"/>
  <c r="J132" i="7"/>
  <c r="Q130" i="8"/>
  <c r="R130" i="8" s="1"/>
  <c r="M130" i="8"/>
  <c r="V131" i="8" s="1"/>
  <c r="L130" i="8"/>
  <c r="J131" i="8"/>
  <c r="S130" i="8"/>
  <c r="T130" i="8" s="1"/>
  <c r="W130" i="8" s="1"/>
  <c r="X130" i="8" s="1"/>
  <c r="D142" i="8"/>
  <c r="N142" i="8"/>
  <c r="P142" i="8" s="1"/>
  <c r="C143" i="8"/>
  <c r="V132" i="7"/>
  <c r="B145" i="7"/>
  <c r="K144" i="7"/>
  <c r="D142" i="7"/>
  <c r="C143" i="7"/>
  <c r="O141" i="8"/>
  <c r="E141" i="8"/>
  <c r="F141" i="8" s="1"/>
  <c r="G141" i="8" s="1"/>
  <c r="E141" i="7"/>
  <c r="F141" i="7" s="1"/>
  <c r="G141" i="7" s="1"/>
  <c r="O141" i="7"/>
  <c r="X130" i="7"/>
  <c r="B145" i="8"/>
  <c r="K144" i="8"/>
  <c r="E142" i="8" l="1"/>
  <c r="F142" i="8" s="1"/>
  <c r="G142" i="8" s="1"/>
  <c r="O142" i="8"/>
  <c r="E142" i="7"/>
  <c r="F142" i="7" s="1"/>
  <c r="G142" i="7" s="1"/>
  <c r="O142" i="7"/>
  <c r="M132" i="7"/>
  <c r="L132" i="7"/>
  <c r="J133" i="7" s="1"/>
  <c r="Q132" i="7"/>
  <c r="R132" i="7" s="1"/>
  <c r="S132" i="7" s="1"/>
  <c r="T132" i="7" s="1"/>
  <c r="W132" i="7" s="1"/>
  <c r="X132" i="7" s="1"/>
  <c r="D143" i="7"/>
  <c r="C144" i="7"/>
  <c r="Q131" i="8"/>
  <c r="R131" i="8" s="1"/>
  <c r="L131" i="8"/>
  <c r="J132" i="8" s="1"/>
  <c r="S131" i="8"/>
  <c r="T131" i="8" s="1"/>
  <c r="W131" i="8" s="1"/>
  <c r="X131" i="8" s="1"/>
  <c r="M131" i="8"/>
  <c r="V132" i="8" s="1"/>
  <c r="B146" i="8"/>
  <c r="K145" i="8"/>
  <c r="V133" i="7"/>
  <c r="B146" i="7"/>
  <c r="K145" i="7"/>
  <c r="C144" i="8"/>
  <c r="N143" i="8"/>
  <c r="P143" i="8" s="1"/>
  <c r="D143" i="8"/>
  <c r="Q132" i="8" l="1"/>
  <c r="R132" i="8" s="1"/>
  <c r="M132" i="8"/>
  <c r="S132" i="8"/>
  <c r="T132" i="8" s="1"/>
  <c r="W132" i="8" s="1"/>
  <c r="X132" i="8" s="1"/>
  <c r="L132" i="8"/>
  <c r="J133" i="8" s="1"/>
  <c r="M133" i="7"/>
  <c r="V134" i="7" s="1"/>
  <c r="L133" i="7"/>
  <c r="J134" i="7"/>
  <c r="Q133" i="7"/>
  <c r="R133" i="7" s="1"/>
  <c r="S133" i="7" s="1"/>
  <c r="T133" i="7" s="1"/>
  <c r="W133" i="7" s="1"/>
  <c r="X133" i="7" s="1"/>
  <c r="V133" i="8"/>
  <c r="E143" i="7"/>
  <c r="F143" i="7" s="1"/>
  <c r="G143" i="7" s="1"/>
  <c r="O143" i="7"/>
  <c r="K146" i="8"/>
  <c r="B147" i="8"/>
  <c r="E143" i="8"/>
  <c r="F143" i="8" s="1"/>
  <c r="G143" i="8" s="1"/>
  <c r="O143" i="8"/>
  <c r="B147" i="7"/>
  <c r="K146" i="7"/>
  <c r="D144" i="8"/>
  <c r="N144" i="8"/>
  <c r="P144" i="8" s="1"/>
  <c r="C145" i="8"/>
  <c r="C145" i="7"/>
  <c r="D144" i="7"/>
  <c r="M133" i="8" l="1"/>
  <c r="L133" i="8"/>
  <c r="J134" i="8"/>
  <c r="Q133" i="8"/>
  <c r="R133" i="8" s="1"/>
  <c r="S133" i="8" s="1"/>
  <c r="T133" i="8" s="1"/>
  <c r="W133" i="8" s="1"/>
  <c r="X133" i="8" s="1"/>
  <c r="E144" i="8"/>
  <c r="F144" i="8" s="1"/>
  <c r="G144" i="8" s="1"/>
  <c r="O144" i="8"/>
  <c r="M134" i="7"/>
  <c r="V135" i="7" s="1"/>
  <c r="J135" i="7"/>
  <c r="S134" i="7"/>
  <c r="T134" i="7" s="1"/>
  <c r="W134" i="7" s="1"/>
  <c r="X134" i="7" s="1"/>
  <c r="Q134" i="7"/>
  <c r="R134" i="7" s="1"/>
  <c r="L134" i="7"/>
  <c r="V134" i="8"/>
  <c r="C146" i="7"/>
  <c r="D145" i="7"/>
  <c r="B148" i="7"/>
  <c r="K147" i="7"/>
  <c r="B148" i="8"/>
  <c r="K147" i="8"/>
  <c r="E144" i="7"/>
  <c r="F144" i="7" s="1"/>
  <c r="G144" i="7" s="1"/>
  <c r="O144" i="7"/>
  <c r="N145" i="8"/>
  <c r="P145" i="8" s="1"/>
  <c r="C146" i="8"/>
  <c r="D145" i="8"/>
  <c r="L134" i="8" l="1"/>
  <c r="M134" i="8"/>
  <c r="J135" i="8" s="1"/>
  <c r="Q134" i="8"/>
  <c r="R134" i="8" s="1"/>
  <c r="S134" i="8" s="1"/>
  <c r="T134" i="8" s="1"/>
  <c r="W134" i="8" s="1"/>
  <c r="X134" i="8" s="1"/>
  <c r="Q135" i="7"/>
  <c r="R135" i="7" s="1"/>
  <c r="L135" i="7"/>
  <c r="J136" i="7" s="1"/>
  <c r="S135" i="7"/>
  <c r="T135" i="7" s="1"/>
  <c r="W135" i="7" s="1"/>
  <c r="X135" i="7" s="1"/>
  <c r="M135" i="7"/>
  <c r="V136" i="7" s="1"/>
  <c r="B149" i="7"/>
  <c r="K148" i="7"/>
  <c r="D146" i="7"/>
  <c r="C147" i="7"/>
  <c r="K148" i="8"/>
  <c r="B149" i="8"/>
  <c r="O145" i="7"/>
  <c r="E145" i="7"/>
  <c r="F145" i="7" s="1"/>
  <c r="G145" i="7" s="1"/>
  <c r="V135" i="8"/>
  <c r="C147" i="8"/>
  <c r="N146" i="8"/>
  <c r="P146" i="8" s="1"/>
  <c r="D146" i="8"/>
  <c r="O145" i="8"/>
  <c r="E145" i="8"/>
  <c r="F145" i="8" s="1"/>
  <c r="G145" i="8" s="1"/>
  <c r="Q136" i="7" l="1"/>
  <c r="R136" i="7" s="1"/>
  <c r="M136" i="7"/>
  <c r="L136" i="7"/>
  <c r="J137" i="7"/>
  <c r="S136" i="7"/>
  <c r="T136" i="7" s="1"/>
  <c r="W136" i="7" s="1"/>
  <c r="X136" i="7" s="1"/>
  <c r="V137" i="7"/>
  <c r="M135" i="8"/>
  <c r="Q135" i="8"/>
  <c r="R135" i="8" s="1"/>
  <c r="S135" i="8"/>
  <c r="T135" i="8" s="1"/>
  <c r="W135" i="8" s="1"/>
  <c r="X135" i="8" s="1"/>
  <c r="L135" i="8"/>
  <c r="J136" i="8" s="1"/>
  <c r="D147" i="8"/>
  <c r="N147" i="8"/>
  <c r="P147" i="8" s="1"/>
  <c r="C148" i="8"/>
  <c r="D147" i="7"/>
  <c r="C148" i="7"/>
  <c r="K149" i="8"/>
  <c r="B150" i="8"/>
  <c r="O146" i="7"/>
  <c r="E146" i="7"/>
  <c r="F146" i="7" s="1"/>
  <c r="G146" i="7" s="1"/>
  <c r="V136" i="8"/>
  <c r="O146" i="8"/>
  <c r="E146" i="8"/>
  <c r="F146" i="8" s="1"/>
  <c r="G146" i="8" s="1"/>
  <c r="B150" i="7"/>
  <c r="K149" i="7"/>
  <c r="M136" i="8" l="1"/>
  <c r="L136" i="8"/>
  <c r="J137" i="8"/>
  <c r="Q136" i="8"/>
  <c r="R136" i="8" s="1"/>
  <c r="S136" i="8"/>
  <c r="T136" i="8" s="1"/>
  <c r="W136" i="8" s="1"/>
  <c r="X136" i="8" s="1"/>
  <c r="O147" i="8"/>
  <c r="E147" i="8"/>
  <c r="F147" i="8" s="1"/>
  <c r="G147" i="8" s="1"/>
  <c r="V138" i="7"/>
  <c r="E147" i="7"/>
  <c r="F147" i="7" s="1"/>
  <c r="G147" i="7" s="1"/>
  <c r="O147" i="7"/>
  <c r="S137" i="7"/>
  <c r="T137" i="7" s="1"/>
  <c r="W137" i="7" s="1"/>
  <c r="X137" i="7" s="1"/>
  <c r="Q137" i="7"/>
  <c r="R137" i="7" s="1"/>
  <c r="M137" i="7"/>
  <c r="L137" i="7"/>
  <c r="J138" i="7"/>
  <c r="V137" i="8"/>
  <c r="D148" i="7"/>
  <c r="C149" i="7"/>
  <c r="D148" i="8"/>
  <c r="C149" i="8"/>
  <c r="N148" i="8"/>
  <c r="P148" i="8" s="1"/>
  <c r="B151" i="8"/>
  <c r="K150" i="8"/>
  <c r="B151" i="7"/>
  <c r="K150" i="7"/>
  <c r="B152" i="8" l="1"/>
  <c r="K151" i="8"/>
  <c r="N149" i="8"/>
  <c r="P149" i="8" s="1"/>
  <c r="D149" i="8"/>
  <c r="C150" i="8"/>
  <c r="V139" i="7"/>
  <c r="Q137" i="8"/>
  <c r="R137" i="8" s="1"/>
  <c r="L137" i="8"/>
  <c r="M137" i="8"/>
  <c r="J138" i="8" s="1"/>
  <c r="S137" i="8"/>
  <c r="T137" i="8" s="1"/>
  <c r="W137" i="8" s="1"/>
  <c r="X137" i="8" s="1"/>
  <c r="B152" i="7"/>
  <c r="K151" i="7"/>
  <c r="O148" i="8"/>
  <c r="E148" i="8"/>
  <c r="F148" i="8" s="1"/>
  <c r="G148" i="8" s="1"/>
  <c r="D149" i="7"/>
  <c r="C150" i="7"/>
  <c r="E148" i="7"/>
  <c r="F148" i="7" s="1"/>
  <c r="G148" i="7" s="1"/>
  <c r="O148" i="7"/>
  <c r="S138" i="7"/>
  <c r="T138" i="7" s="1"/>
  <c r="W138" i="7" s="1"/>
  <c r="X138" i="7" s="1"/>
  <c r="Q138" i="7"/>
  <c r="R138" i="7" s="1"/>
  <c r="M138" i="7"/>
  <c r="L138" i="7"/>
  <c r="J139" i="7"/>
  <c r="M138" i="8" l="1"/>
  <c r="L138" i="8"/>
  <c r="Q138" i="8"/>
  <c r="R138" i="8" s="1"/>
  <c r="S138" i="8" s="1"/>
  <c r="T138" i="8" s="1"/>
  <c r="W138" i="8" s="1"/>
  <c r="X138" i="8" s="1"/>
  <c r="J139" i="8"/>
  <c r="E149" i="8"/>
  <c r="F149" i="8" s="1"/>
  <c r="G149" i="8" s="1"/>
  <c r="O149" i="8"/>
  <c r="E149" i="7"/>
  <c r="F149" i="7" s="1"/>
  <c r="G149" i="7" s="1"/>
  <c r="O149" i="7"/>
  <c r="D150" i="8"/>
  <c r="C151" i="8"/>
  <c r="N150" i="8"/>
  <c r="P150" i="8" s="1"/>
  <c r="V138" i="8"/>
  <c r="V139" i="8" s="1"/>
  <c r="D150" i="7"/>
  <c r="C151" i="7"/>
  <c r="Q139" i="7"/>
  <c r="R139" i="7" s="1"/>
  <c r="S139" i="7" s="1"/>
  <c r="T139" i="7" s="1"/>
  <c r="W139" i="7" s="1"/>
  <c r="X139" i="7" s="1"/>
  <c r="M139" i="7"/>
  <c r="V140" i="7" s="1"/>
  <c r="L139" i="7"/>
  <c r="J140" i="7" s="1"/>
  <c r="B153" i="7"/>
  <c r="K152" i="7"/>
  <c r="K152" i="8"/>
  <c r="B153" i="8"/>
  <c r="M140" i="7" l="1"/>
  <c r="L140" i="7"/>
  <c r="J141" i="7" s="1"/>
  <c r="P140" i="7"/>
  <c r="P141" i="7" s="1"/>
  <c r="P142" i="7" s="1"/>
  <c r="P143" i="7" s="1"/>
  <c r="P144" i="7" s="1"/>
  <c r="P145" i="7" s="1"/>
  <c r="P146" i="7" s="1"/>
  <c r="P147" i="7" s="1"/>
  <c r="P148" i="7" s="1"/>
  <c r="P149" i="7" s="1"/>
  <c r="P150" i="7" s="1"/>
  <c r="P151" i="7" s="1"/>
  <c r="V141" i="7"/>
  <c r="E150" i="8"/>
  <c r="F150" i="8" s="1"/>
  <c r="G150" i="8" s="1"/>
  <c r="O150" i="8"/>
  <c r="E150" i="7"/>
  <c r="F150" i="7" s="1"/>
  <c r="G150" i="7" s="1"/>
  <c r="O150" i="7"/>
  <c r="S139" i="8"/>
  <c r="T139" i="8" s="1"/>
  <c r="W139" i="8" s="1"/>
  <c r="X139" i="8" s="1"/>
  <c r="Q139" i="8"/>
  <c r="R139" i="8" s="1"/>
  <c r="M139" i="8"/>
  <c r="L139" i="8"/>
  <c r="J140" i="8" s="1"/>
  <c r="V140" i="8"/>
  <c r="D151" i="7"/>
  <c r="C152" i="7"/>
  <c r="K153" i="8"/>
  <c r="B154" i="8"/>
  <c r="K153" i="7"/>
  <c r="B154" i="7"/>
  <c r="C152" i="8"/>
  <c r="N151" i="8"/>
  <c r="P151" i="8" s="1"/>
  <c r="D151" i="8"/>
  <c r="M140" i="8" l="1"/>
  <c r="V141" i="8" s="1"/>
  <c r="L140" i="8"/>
  <c r="J141" i="8" s="1"/>
  <c r="N140" i="8"/>
  <c r="Q141" i="7"/>
  <c r="R141" i="7" s="1"/>
  <c r="S141" i="7" s="1"/>
  <c r="T141" i="7" s="1"/>
  <c r="W141" i="7" s="1"/>
  <c r="X141" i="7" s="1"/>
  <c r="M141" i="7"/>
  <c r="V142" i="7" s="1"/>
  <c r="L141" i="7"/>
  <c r="J142" i="7" s="1"/>
  <c r="K154" i="8"/>
  <c r="B155" i="8"/>
  <c r="D152" i="7"/>
  <c r="C153" i="7"/>
  <c r="E151" i="7"/>
  <c r="F151" i="7" s="1"/>
  <c r="G151" i="7" s="1"/>
  <c r="O151" i="7"/>
  <c r="E151" i="8"/>
  <c r="F151" i="8" s="1"/>
  <c r="G151" i="8" s="1"/>
  <c r="O151" i="8"/>
  <c r="Q140" i="7"/>
  <c r="R140" i="7" s="1"/>
  <c r="S140" i="7" s="1"/>
  <c r="T140" i="7" s="1"/>
  <c r="W140" i="7" s="1"/>
  <c r="X140" i="7" s="1"/>
  <c r="K154" i="7"/>
  <c r="B155" i="7"/>
  <c r="C153" i="8"/>
  <c r="D152" i="8"/>
  <c r="L142" i="7" l="1"/>
  <c r="Q142" i="7"/>
  <c r="R142" i="7" s="1"/>
  <c r="S142" i="7" s="1"/>
  <c r="T142" i="7" s="1"/>
  <c r="W142" i="7" s="1"/>
  <c r="X142" i="7" s="1"/>
  <c r="M142" i="7"/>
  <c r="J143" i="7" s="1"/>
  <c r="V143" i="7"/>
  <c r="M141" i="8"/>
  <c r="V142" i="8" s="1"/>
  <c r="L141" i="8"/>
  <c r="J142" i="8" s="1"/>
  <c r="Q141" i="8"/>
  <c r="R141" i="8" s="1"/>
  <c r="S141" i="8" s="1"/>
  <c r="T141" i="8" s="1"/>
  <c r="W141" i="8" s="1"/>
  <c r="X141" i="8" s="1"/>
  <c r="D153" i="7"/>
  <c r="C154" i="7"/>
  <c r="O152" i="8"/>
  <c r="E152" i="8"/>
  <c r="F152" i="8" s="1"/>
  <c r="G152" i="8" s="1"/>
  <c r="D153" i="8"/>
  <c r="C154" i="8"/>
  <c r="N153" i="8"/>
  <c r="P153" i="8" s="1"/>
  <c r="E152" i="7"/>
  <c r="F152" i="7" s="1"/>
  <c r="G152" i="7" s="1"/>
  <c r="O152" i="7"/>
  <c r="B156" i="7"/>
  <c r="K155" i="7"/>
  <c r="P140" i="8"/>
  <c r="Q140" i="8" s="1"/>
  <c r="R140" i="8" s="1"/>
  <c r="S140" i="8" s="1"/>
  <c r="T140" i="8" s="1"/>
  <c r="W140" i="8" s="1"/>
  <c r="X140" i="8" s="1"/>
  <c r="U141" i="8"/>
  <c r="U142" i="8" s="1"/>
  <c r="U143" i="8" s="1"/>
  <c r="U144" i="8" s="1"/>
  <c r="U145" i="8" s="1"/>
  <c r="U146" i="8" s="1"/>
  <c r="U147" i="8" s="1"/>
  <c r="U148" i="8" s="1"/>
  <c r="U149" i="8" s="1"/>
  <c r="U150" i="8" s="1"/>
  <c r="U151" i="8" s="1"/>
  <c r="U152" i="8" s="1"/>
  <c r="K155" i="8"/>
  <c r="B156" i="8"/>
  <c r="Q142" i="8" l="1"/>
  <c r="R142" i="8" s="1"/>
  <c r="M142" i="8"/>
  <c r="L142" i="8"/>
  <c r="J143" i="8" s="1"/>
  <c r="S142" i="8"/>
  <c r="T142" i="8" s="1"/>
  <c r="W142" i="8" s="1"/>
  <c r="X142" i="8" s="1"/>
  <c r="M143" i="7"/>
  <c r="L143" i="7"/>
  <c r="J144" i="7"/>
  <c r="S143" i="7"/>
  <c r="T143" i="7" s="1"/>
  <c r="W143" i="7" s="1"/>
  <c r="X143" i="7" s="1"/>
  <c r="Q143" i="7"/>
  <c r="R143" i="7" s="1"/>
  <c r="V143" i="8"/>
  <c r="B157" i="7"/>
  <c r="K156" i="7"/>
  <c r="D154" i="8"/>
  <c r="N154" i="8"/>
  <c r="P154" i="8" s="1"/>
  <c r="C155" i="8"/>
  <c r="E153" i="7"/>
  <c r="F153" i="7" s="1"/>
  <c r="G153" i="7" s="1"/>
  <c r="O153" i="7"/>
  <c r="V144" i="7"/>
  <c r="D154" i="7"/>
  <c r="C155" i="7"/>
  <c r="O153" i="8"/>
  <c r="E153" i="8"/>
  <c r="F153" i="8" s="1"/>
  <c r="G153" i="8" s="1"/>
  <c r="K156" i="8"/>
  <c r="B157" i="8"/>
  <c r="Q143" i="8" l="1"/>
  <c r="R143" i="8" s="1"/>
  <c r="L143" i="8"/>
  <c r="J144" i="8" s="1"/>
  <c r="S143" i="8"/>
  <c r="T143" i="8" s="1"/>
  <c r="W143" i="8" s="1"/>
  <c r="X143" i="8" s="1"/>
  <c r="M143" i="8"/>
  <c r="B158" i="7"/>
  <c r="K157" i="7"/>
  <c r="V144" i="8"/>
  <c r="N155" i="8"/>
  <c r="P155" i="8" s="1"/>
  <c r="C156" i="8"/>
  <c r="D155" i="8"/>
  <c r="E154" i="8"/>
  <c r="F154" i="8" s="1"/>
  <c r="G154" i="8" s="1"/>
  <c r="O154" i="8"/>
  <c r="E154" i="7"/>
  <c r="F154" i="7" s="1"/>
  <c r="G154" i="7" s="1"/>
  <c r="O154" i="7"/>
  <c r="B158" i="8"/>
  <c r="K157" i="8"/>
  <c r="M144" i="7"/>
  <c r="V145" i="7" s="1"/>
  <c r="L144" i="7"/>
  <c r="J145" i="7"/>
  <c r="S144" i="7"/>
  <c r="T144" i="7" s="1"/>
  <c r="W144" i="7" s="1"/>
  <c r="X144" i="7" s="1"/>
  <c r="Q144" i="7"/>
  <c r="R144" i="7" s="1"/>
  <c r="D155" i="7"/>
  <c r="C156" i="7"/>
  <c r="L144" i="8" l="1"/>
  <c r="M144" i="8"/>
  <c r="J145" i="8"/>
  <c r="Q144" i="8"/>
  <c r="R144" i="8" s="1"/>
  <c r="S144" i="8" s="1"/>
  <c r="T144" i="8" s="1"/>
  <c r="W144" i="8" s="1"/>
  <c r="X144" i="8" s="1"/>
  <c r="E155" i="8"/>
  <c r="F155" i="8" s="1"/>
  <c r="G155" i="8" s="1"/>
  <c r="O155" i="8"/>
  <c r="V145" i="8"/>
  <c r="M145" i="7"/>
  <c r="V146" i="7" s="1"/>
  <c r="L145" i="7"/>
  <c r="J146" i="7" s="1"/>
  <c r="Q145" i="7"/>
  <c r="R145" i="7" s="1"/>
  <c r="S145" i="7" s="1"/>
  <c r="T145" i="7" s="1"/>
  <c r="W145" i="7" s="1"/>
  <c r="X145" i="7" s="1"/>
  <c r="B159" i="8"/>
  <c r="K158" i="8"/>
  <c r="C157" i="8"/>
  <c r="D156" i="8"/>
  <c r="N156" i="8"/>
  <c r="P156" i="8" s="1"/>
  <c r="B159" i="7"/>
  <c r="K158" i="7"/>
  <c r="E155" i="7"/>
  <c r="F155" i="7" s="1"/>
  <c r="G155" i="7" s="1"/>
  <c r="O155" i="7"/>
  <c r="C157" i="7"/>
  <c r="D156" i="7"/>
  <c r="M146" i="7" l="1"/>
  <c r="L146" i="7"/>
  <c r="J147" i="7"/>
  <c r="Q146" i="7"/>
  <c r="R146" i="7" s="1"/>
  <c r="S146" i="7" s="1"/>
  <c r="T146" i="7" s="1"/>
  <c r="W146" i="7" s="1"/>
  <c r="X146" i="7" s="1"/>
  <c r="V147" i="7"/>
  <c r="M145" i="8"/>
  <c r="V146" i="8" s="1"/>
  <c r="Q145" i="8"/>
  <c r="R145" i="8" s="1"/>
  <c r="S145" i="8" s="1"/>
  <c r="T145" i="8" s="1"/>
  <c r="W145" i="8" s="1"/>
  <c r="X145" i="8" s="1"/>
  <c r="J146" i="8"/>
  <c r="L145" i="8"/>
  <c r="B160" i="7"/>
  <c r="K159" i="7"/>
  <c r="E156" i="7"/>
  <c r="F156" i="7" s="1"/>
  <c r="G156" i="7" s="1"/>
  <c r="O156" i="7"/>
  <c r="O156" i="8"/>
  <c r="E156" i="8"/>
  <c r="F156" i="8" s="1"/>
  <c r="G156" i="8" s="1"/>
  <c r="D157" i="8"/>
  <c r="N157" i="8"/>
  <c r="P157" i="8" s="1"/>
  <c r="C158" i="8"/>
  <c r="B160" i="8"/>
  <c r="K159" i="8"/>
  <c r="C158" i="7"/>
  <c r="D157" i="7"/>
  <c r="K160" i="8" l="1"/>
  <c r="B161" i="8"/>
  <c r="L146" i="8"/>
  <c r="J147" i="8" s="1"/>
  <c r="Q146" i="8"/>
  <c r="R146" i="8" s="1"/>
  <c r="S146" i="8" s="1"/>
  <c r="T146" i="8" s="1"/>
  <c r="W146" i="8" s="1"/>
  <c r="X146" i="8" s="1"/>
  <c r="M146" i="8"/>
  <c r="V147" i="8" s="1"/>
  <c r="C159" i="8"/>
  <c r="N158" i="8"/>
  <c r="P158" i="8" s="1"/>
  <c r="D158" i="8"/>
  <c r="E157" i="8"/>
  <c r="F157" i="8" s="1"/>
  <c r="G157" i="8" s="1"/>
  <c r="O157" i="8"/>
  <c r="Q147" i="7"/>
  <c r="R147" i="7" s="1"/>
  <c r="M147" i="7"/>
  <c r="V148" i="7" s="1"/>
  <c r="L147" i="7"/>
  <c r="J148" i="7" s="1"/>
  <c r="S147" i="7"/>
  <c r="T147" i="7" s="1"/>
  <c r="W147" i="7" s="1"/>
  <c r="X147" i="7" s="1"/>
  <c r="O157" i="7"/>
  <c r="E157" i="7"/>
  <c r="F157" i="7" s="1"/>
  <c r="G157" i="7" s="1"/>
  <c r="D158" i="7"/>
  <c r="C159" i="7"/>
  <c r="B161" i="7"/>
  <c r="K160" i="7"/>
  <c r="M147" i="8" l="1"/>
  <c r="V148" i="8" s="1"/>
  <c r="L147" i="8"/>
  <c r="J148" i="8" s="1"/>
  <c r="Q147" i="8"/>
  <c r="R147" i="8" s="1"/>
  <c r="S147" i="8" s="1"/>
  <c r="T147" i="8" s="1"/>
  <c r="W147" i="8" s="1"/>
  <c r="X147" i="8" s="1"/>
  <c r="Q148" i="7"/>
  <c r="R148" i="7" s="1"/>
  <c r="S148" i="7" s="1"/>
  <c r="T148" i="7" s="1"/>
  <c r="W148" i="7" s="1"/>
  <c r="X148" i="7" s="1"/>
  <c r="M148" i="7"/>
  <c r="V149" i="7" s="1"/>
  <c r="L148" i="7"/>
  <c r="J149" i="7" s="1"/>
  <c r="O158" i="7"/>
  <c r="E158" i="7"/>
  <c r="F158" i="7" s="1"/>
  <c r="G158" i="7" s="1"/>
  <c r="K161" i="8"/>
  <c r="B162" i="8"/>
  <c r="O158" i="8"/>
  <c r="E158" i="8"/>
  <c r="F158" i="8" s="1"/>
  <c r="G158" i="8" s="1"/>
  <c r="C160" i="8"/>
  <c r="D159" i="8"/>
  <c r="N159" i="8"/>
  <c r="P159" i="8" s="1"/>
  <c r="B162" i="7"/>
  <c r="K161" i="7"/>
  <c r="D159" i="7"/>
  <c r="C160" i="7"/>
  <c r="Q148" i="8" l="1"/>
  <c r="R148" i="8" s="1"/>
  <c r="S148" i="8" s="1"/>
  <c r="T148" i="8" s="1"/>
  <c r="W148" i="8" s="1"/>
  <c r="X148" i="8" s="1"/>
  <c r="M148" i="8"/>
  <c r="L148" i="8"/>
  <c r="J149" i="8" s="1"/>
  <c r="Q149" i="7"/>
  <c r="R149" i="7" s="1"/>
  <c r="S149" i="7" s="1"/>
  <c r="T149" i="7" s="1"/>
  <c r="W149" i="7" s="1"/>
  <c r="X149" i="7" s="1"/>
  <c r="M149" i="7"/>
  <c r="V150" i="7" s="1"/>
  <c r="L149" i="7"/>
  <c r="J150" i="7"/>
  <c r="V149" i="8"/>
  <c r="B163" i="7"/>
  <c r="K162" i="7"/>
  <c r="O159" i="8"/>
  <c r="E159" i="8"/>
  <c r="F159" i="8" s="1"/>
  <c r="G159" i="8" s="1"/>
  <c r="D160" i="8"/>
  <c r="C161" i="8"/>
  <c r="N160" i="8"/>
  <c r="P160" i="8" s="1"/>
  <c r="B163" i="8"/>
  <c r="K162" i="8"/>
  <c r="D160" i="7"/>
  <c r="C161" i="7"/>
  <c r="E159" i="7"/>
  <c r="F159" i="7" s="1"/>
  <c r="G159" i="7" s="1"/>
  <c r="O159" i="7"/>
  <c r="V151" i="7" l="1"/>
  <c r="Q149" i="8"/>
  <c r="R149" i="8" s="1"/>
  <c r="L149" i="8"/>
  <c r="M149" i="8"/>
  <c r="S149" i="8"/>
  <c r="T149" i="8" s="1"/>
  <c r="W149" i="8" s="1"/>
  <c r="X149" i="8" s="1"/>
  <c r="J150" i="8"/>
  <c r="B164" i="7"/>
  <c r="K163" i="7"/>
  <c r="D161" i="7"/>
  <c r="C162" i="7"/>
  <c r="V150" i="8"/>
  <c r="E160" i="7"/>
  <c r="F160" i="7" s="1"/>
  <c r="G160" i="7" s="1"/>
  <c r="O160" i="7"/>
  <c r="E160" i="8"/>
  <c r="F160" i="8" s="1"/>
  <c r="G160" i="8" s="1"/>
  <c r="O160" i="8"/>
  <c r="Q150" i="7"/>
  <c r="R150" i="7" s="1"/>
  <c r="S150" i="7" s="1"/>
  <c r="T150" i="7" s="1"/>
  <c r="W150" i="7" s="1"/>
  <c r="X150" i="7" s="1"/>
  <c r="M150" i="7"/>
  <c r="L150" i="7"/>
  <c r="J151" i="7"/>
  <c r="C162" i="8"/>
  <c r="D161" i="8"/>
  <c r="N161" i="8"/>
  <c r="P161" i="8" s="1"/>
  <c r="B164" i="8"/>
  <c r="K163" i="8"/>
  <c r="V152" i="7" l="1"/>
  <c r="M150" i="8"/>
  <c r="V151" i="8" s="1"/>
  <c r="L150" i="8"/>
  <c r="Q150" i="8"/>
  <c r="R150" i="8" s="1"/>
  <c r="S150" i="8" s="1"/>
  <c r="T150" i="8" s="1"/>
  <c r="W150" i="8" s="1"/>
  <c r="X150" i="8" s="1"/>
  <c r="J151" i="8"/>
  <c r="E161" i="8"/>
  <c r="F161" i="8" s="1"/>
  <c r="G161" i="8" s="1"/>
  <c r="O161" i="8"/>
  <c r="D162" i="8"/>
  <c r="N162" i="8"/>
  <c r="P162" i="8" s="1"/>
  <c r="C163" i="8"/>
  <c r="J152" i="7"/>
  <c r="Q151" i="7"/>
  <c r="R151" i="7" s="1"/>
  <c r="S151" i="7" s="1"/>
  <c r="T151" i="7" s="1"/>
  <c r="W151" i="7" s="1"/>
  <c r="X151" i="7" s="1"/>
  <c r="M151" i="7"/>
  <c r="L151" i="7"/>
  <c r="E161" i="7"/>
  <c r="F161" i="7" s="1"/>
  <c r="G161" i="7" s="1"/>
  <c r="O161" i="7"/>
  <c r="B165" i="7"/>
  <c r="K164" i="7"/>
  <c r="D162" i="7"/>
  <c r="C163" i="7"/>
  <c r="K164" i="8"/>
  <c r="B165" i="8"/>
  <c r="V152" i="8" l="1"/>
  <c r="D163" i="7"/>
  <c r="C164" i="7"/>
  <c r="M152" i="7"/>
  <c r="L152" i="7"/>
  <c r="J153" i="7" s="1"/>
  <c r="P152" i="7"/>
  <c r="P153" i="7" s="1"/>
  <c r="P154" i="7" s="1"/>
  <c r="P155" i="7" s="1"/>
  <c r="P156" i="7" s="1"/>
  <c r="P157" i="7" s="1"/>
  <c r="P158" i="7" s="1"/>
  <c r="P159" i="7" s="1"/>
  <c r="P160" i="7" s="1"/>
  <c r="P161" i="7" s="1"/>
  <c r="P162" i="7" s="1"/>
  <c r="P163" i="7" s="1"/>
  <c r="V153" i="7"/>
  <c r="E162" i="7"/>
  <c r="F162" i="7" s="1"/>
  <c r="G162" i="7" s="1"/>
  <c r="O162" i="7"/>
  <c r="C164" i="8"/>
  <c r="N163" i="8"/>
  <c r="P163" i="8" s="1"/>
  <c r="D163" i="8"/>
  <c r="O162" i="8"/>
  <c r="E162" i="8"/>
  <c r="F162" i="8" s="1"/>
  <c r="G162" i="8" s="1"/>
  <c r="B166" i="8"/>
  <c r="K165" i="8"/>
  <c r="K165" i="7"/>
  <c r="B166" i="7"/>
  <c r="S151" i="8"/>
  <c r="T151" i="8" s="1"/>
  <c r="W151" i="8" s="1"/>
  <c r="X151" i="8" s="1"/>
  <c r="Q151" i="8"/>
  <c r="R151" i="8" s="1"/>
  <c r="M151" i="8"/>
  <c r="L151" i="8"/>
  <c r="J152" i="8"/>
  <c r="J154" i="7" l="1"/>
  <c r="Q153" i="7"/>
  <c r="R153" i="7" s="1"/>
  <c r="S153" i="7" s="1"/>
  <c r="T153" i="7" s="1"/>
  <c r="W153" i="7" s="1"/>
  <c r="X153" i="7" s="1"/>
  <c r="M153" i="7"/>
  <c r="L153" i="7"/>
  <c r="V153" i="8"/>
  <c r="Q152" i="7"/>
  <c r="R152" i="7" s="1"/>
  <c r="S152" i="7" s="1"/>
  <c r="T152" i="7" s="1"/>
  <c r="W152" i="7" s="1"/>
  <c r="X152" i="7" s="1"/>
  <c r="V154" i="7"/>
  <c r="K166" i="8"/>
  <c r="B167" i="8"/>
  <c r="M152" i="8"/>
  <c r="L152" i="8"/>
  <c r="J153" i="8" s="1"/>
  <c r="N152" i="8"/>
  <c r="D164" i="7"/>
  <c r="C165" i="7"/>
  <c r="E163" i="7"/>
  <c r="F163" i="7" s="1"/>
  <c r="G163" i="7" s="1"/>
  <c r="O163" i="7"/>
  <c r="K166" i="7"/>
  <c r="B167" i="7"/>
  <c r="E163" i="8"/>
  <c r="F163" i="8" s="1"/>
  <c r="G163" i="8" s="1"/>
  <c r="O163" i="8"/>
  <c r="C165" i="8"/>
  <c r="D164" i="8"/>
  <c r="S153" i="8" l="1"/>
  <c r="T153" i="8" s="1"/>
  <c r="Q153" i="8"/>
  <c r="R153" i="8" s="1"/>
  <c r="M153" i="8"/>
  <c r="L153" i="8"/>
  <c r="J154" i="8" s="1"/>
  <c r="B168" i="7"/>
  <c r="K167" i="7"/>
  <c r="V154" i="8"/>
  <c r="L154" i="7"/>
  <c r="J155" i="7"/>
  <c r="Q154" i="7"/>
  <c r="R154" i="7" s="1"/>
  <c r="S154" i="7" s="1"/>
  <c r="T154" i="7" s="1"/>
  <c r="W154" i="7" s="1"/>
  <c r="X154" i="7" s="1"/>
  <c r="M154" i="7"/>
  <c r="V155" i="7"/>
  <c r="P152" i="8"/>
  <c r="Q152" i="8" s="1"/>
  <c r="R152" i="8" s="1"/>
  <c r="S152" i="8" s="1"/>
  <c r="T152" i="8" s="1"/>
  <c r="W152" i="8" s="1"/>
  <c r="X152" i="8" s="1"/>
  <c r="U153" i="8"/>
  <c r="U154" i="8" s="1"/>
  <c r="U155" i="8" s="1"/>
  <c r="U156" i="8" s="1"/>
  <c r="U157" i="8" s="1"/>
  <c r="U158" i="8" s="1"/>
  <c r="U159" i="8" s="1"/>
  <c r="U160" i="8" s="1"/>
  <c r="U161" i="8" s="1"/>
  <c r="U162" i="8" s="1"/>
  <c r="U163" i="8" s="1"/>
  <c r="U164" i="8" s="1"/>
  <c r="K167" i="8"/>
  <c r="B168" i="8"/>
  <c r="D165" i="7"/>
  <c r="C166" i="7"/>
  <c r="E164" i="7"/>
  <c r="F164" i="7" s="1"/>
  <c r="G164" i="7" s="1"/>
  <c r="O164" i="7"/>
  <c r="O164" i="8"/>
  <c r="E164" i="8"/>
  <c r="F164" i="8" s="1"/>
  <c r="G164" i="8" s="1"/>
  <c r="D165" i="8"/>
  <c r="N165" i="8"/>
  <c r="P165" i="8" s="1"/>
  <c r="C166" i="8"/>
  <c r="Q154" i="8" l="1"/>
  <c r="R154" i="8" s="1"/>
  <c r="S154" i="8"/>
  <c r="T154" i="8" s="1"/>
  <c r="W154" i="8" s="1"/>
  <c r="M154" i="8"/>
  <c r="L154" i="8"/>
  <c r="J155" i="8" s="1"/>
  <c r="K168" i="8"/>
  <c r="B169" i="8"/>
  <c r="D166" i="8"/>
  <c r="C167" i="8"/>
  <c r="N166" i="8"/>
  <c r="P166" i="8" s="1"/>
  <c r="B169" i="7"/>
  <c r="K168" i="7"/>
  <c r="D166" i="7"/>
  <c r="C167" i="7"/>
  <c r="M155" i="7"/>
  <c r="V156" i="7" s="1"/>
  <c r="L155" i="7"/>
  <c r="J156" i="7" s="1"/>
  <c r="Q155" i="7"/>
  <c r="R155" i="7" s="1"/>
  <c r="S155" i="7" s="1"/>
  <c r="T155" i="7" s="1"/>
  <c r="W155" i="7" s="1"/>
  <c r="X155" i="7" s="1"/>
  <c r="V155" i="8"/>
  <c r="O165" i="8"/>
  <c r="E165" i="8"/>
  <c r="F165" i="8" s="1"/>
  <c r="G165" i="8" s="1"/>
  <c r="W153" i="8"/>
  <c r="X153" i="8" s="1"/>
  <c r="E165" i="7"/>
  <c r="F165" i="7" s="1"/>
  <c r="G165" i="7" s="1"/>
  <c r="O165" i="7"/>
  <c r="Q155" i="8" l="1"/>
  <c r="R155" i="8" s="1"/>
  <c r="M155" i="8"/>
  <c r="S155" i="8"/>
  <c r="T155" i="8" s="1"/>
  <c r="W155" i="8" s="1"/>
  <c r="X155" i="8" s="1"/>
  <c r="L155" i="8"/>
  <c r="J156" i="8" s="1"/>
  <c r="M156" i="7"/>
  <c r="L156" i="7"/>
  <c r="J157" i="7" s="1"/>
  <c r="Q156" i="7"/>
  <c r="R156" i="7" s="1"/>
  <c r="S156" i="7" s="1"/>
  <c r="T156" i="7" s="1"/>
  <c r="W156" i="7" s="1"/>
  <c r="X156" i="7" s="1"/>
  <c r="V157" i="7"/>
  <c r="V156" i="8"/>
  <c r="B170" i="7"/>
  <c r="K169" i="7"/>
  <c r="D167" i="8"/>
  <c r="N167" i="8"/>
  <c r="P167" i="8" s="1"/>
  <c r="C168" i="8"/>
  <c r="D167" i="7"/>
  <c r="C168" i="7"/>
  <c r="B170" i="8"/>
  <c r="K169" i="8"/>
  <c r="E166" i="7"/>
  <c r="F166" i="7" s="1"/>
  <c r="G166" i="7" s="1"/>
  <c r="O166" i="7"/>
  <c r="E166" i="8"/>
  <c r="F166" i="8" s="1"/>
  <c r="G166" i="8" s="1"/>
  <c r="O166" i="8"/>
  <c r="X154" i="8"/>
  <c r="M157" i="7" l="1"/>
  <c r="J158" i="7" s="1"/>
  <c r="L157" i="7"/>
  <c r="Q157" i="7"/>
  <c r="R157" i="7" s="1"/>
  <c r="S157" i="7" s="1"/>
  <c r="T157" i="7" s="1"/>
  <c r="W157" i="7" s="1"/>
  <c r="X157" i="7" s="1"/>
  <c r="L156" i="8"/>
  <c r="M156" i="8"/>
  <c r="Q156" i="8"/>
  <c r="R156" i="8" s="1"/>
  <c r="S156" i="8" s="1"/>
  <c r="T156" i="8" s="1"/>
  <c r="W156" i="8" s="1"/>
  <c r="X156" i="8" s="1"/>
  <c r="J157" i="8"/>
  <c r="V157" i="8"/>
  <c r="E167" i="8"/>
  <c r="F167" i="8" s="1"/>
  <c r="G167" i="8" s="1"/>
  <c r="O167" i="8"/>
  <c r="C169" i="7"/>
  <c r="D168" i="7"/>
  <c r="K170" i="8"/>
  <c r="B171" i="8"/>
  <c r="E167" i="7"/>
  <c r="F167" i="7" s="1"/>
  <c r="G167" i="7" s="1"/>
  <c r="O167" i="7"/>
  <c r="N168" i="8"/>
  <c r="P168" i="8" s="1"/>
  <c r="C169" i="8"/>
  <c r="D168" i="8"/>
  <c r="B171" i="7"/>
  <c r="K170" i="7"/>
  <c r="M158" i="7" l="1"/>
  <c r="J159" i="7" s="1"/>
  <c r="L158" i="7"/>
  <c r="Q158" i="7"/>
  <c r="R158" i="7" s="1"/>
  <c r="S158" i="7" s="1"/>
  <c r="T158" i="7" s="1"/>
  <c r="W158" i="7" s="1"/>
  <c r="X158" i="7" s="1"/>
  <c r="V158" i="7"/>
  <c r="V159" i="7" s="1"/>
  <c r="M157" i="8"/>
  <c r="V158" i="8" s="1"/>
  <c r="L157" i="8"/>
  <c r="J158" i="8" s="1"/>
  <c r="Q157" i="8"/>
  <c r="R157" i="8" s="1"/>
  <c r="S157" i="8" s="1"/>
  <c r="T157" i="8" s="1"/>
  <c r="W157" i="8" s="1"/>
  <c r="X157" i="8" s="1"/>
  <c r="B172" i="8"/>
  <c r="K171" i="8"/>
  <c r="E168" i="7"/>
  <c r="F168" i="7" s="1"/>
  <c r="G168" i="7" s="1"/>
  <c r="O168" i="7"/>
  <c r="C170" i="7"/>
  <c r="D169" i="7"/>
  <c r="C170" i="8"/>
  <c r="D169" i="8"/>
  <c r="N169" i="8"/>
  <c r="P169" i="8" s="1"/>
  <c r="B172" i="7"/>
  <c r="K171" i="7"/>
  <c r="O168" i="8"/>
  <c r="E168" i="8"/>
  <c r="F168" i="8" s="1"/>
  <c r="G168" i="8" s="1"/>
  <c r="L158" i="8" l="1"/>
  <c r="Q158" i="8"/>
  <c r="R158" i="8" s="1"/>
  <c r="M158" i="8"/>
  <c r="J159" i="8" s="1"/>
  <c r="S158" i="8"/>
  <c r="T158" i="8" s="1"/>
  <c r="W158" i="8" s="1"/>
  <c r="X158" i="8" s="1"/>
  <c r="V159" i="8"/>
  <c r="Q159" i="7"/>
  <c r="R159" i="7" s="1"/>
  <c r="M159" i="7"/>
  <c r="V160" i="7" s="1"/>
  <c r="L159" i="7"/>
  <c r="J160" i="7" s="1"/>
  <c r="S159" i="7"/>
  <c r="T159" i="7" s="1"/>
  <c r="W159" i="7" s="1"/>
  <c r="X159" i="7" s="1"/>
  <c r="O169" i="7"/>
  <c r="E169" i="7"/>
  <c r="F169" i="7" s="1"/>
  <c r="G169" i="7" s="1"/>
  <c r="B173" i="7"/>
  <c r="K172" i="7"/>
  <c r="D170" i="7"/>
  <c r="C171" i="7"/>
  <c r="C171" i="8"/>
  <c r="N170" i="8"/>
  <c r="P170" i="8" s="1"/>
  <c r="D170" i="8"/>
  <c r="E169" i="8"/>
  <c r="F169" i="8" s="1"/>
  <c r="G169" i="8" s="1"/>
  <c r="O169" i="8"/>
  <c r="K172" i="8"/>
  <c r="B173" i="8"/>
  <c r="Q160" i="7" l="1"/>
  <c r="R160" i="7" s="1"/>
  <c r="M160" i="7"/>
  <c r="L160" i="7"/>
  <c r="J161" i="7"/>
  <c r="S160" i="7"/>
  <c r="T160" i="7" s="1"/>
  <c r="W160" i="7" s="1"/>
  <c r="X160" i="7" s="1"/>
  <c r="V161" i="7"/>
  <c r="M159" i="8"/>
  <c r="L159" i="8"/>
  <c r="J160" i="8" s="1"/>
  <c r="Q159" i="8"/>
  <c r="R159" i="8" s="1"/>
  <c r="S159" i="8" s="1"/>
  <c r="T159" i="8" s="1"/>
  <c r="W159" i="8" s="1"/>
  <c r="X159" i="8" s="1"/>
  <c r="D171" i="7"/>
  <c r="C172" i="7"/>
  <c r="E170" i="8"/>
  <c r="F170" i="8" s="1"/>
  <c r="G170" i="8" s="1"/>
  <c r="O170" i="8"/>
  <c r="K173" i="8"/>
  <c r="B174" i="8"/>
  <c r="O170" i="7"/>
  <c r="E170" i="7"/>
  <c r="F170" i="7" s="1"/>
  <c r="G170" i="7" s="1"/>
  <c r="V160" i="8"/>
  <c r="B174" i="7"/>
  <c r="K173" i="7"/>
  <c r="N171" i="8"/>
  <c r="P171" i="8" s="1"/>
  <c r="C172" i="8"/>
  <c r="D171" i="8"/>
  <c r="Q160" i="8" l="1"/>
  <c r="R160" i="8" s="1"/>
  <c r="M160" i="8"/>
  <c r="L160" i="8"/>
  <c r="J161" i="8" s="1"/>
  <c r="S160" i="8"/>
  <c r="T160" i="8" s="1"/>
  <c r="W160" i="8" s="1"/>
  <c r="X160" i="8" s="1"/>
  <c r="B175" i="8"/>
  <c r="K174" i="8"/>
  <c r="B175" i="7"/>
  <c r="K174" i="7"/>
  <c r="V162" i="7"/>
  <c r="S161" i="7"/>
  <c r="T161" i="7" s="1"/>
  <c r="W161" i="7" s="1"/>
  <c r="X161" i="7" s="1"/>
  <c r="Q161" i="7"/>
  <c r="R161" i="7" s="1"/>
  <c r="M161" i="7"/>
  <c r="L161" i="7"/>
  <c r="J162" i="7"/>
  <c r="V161" i="8"/>
  <c r="O171" i="8"/>
  <c r="E171" i="8"/>
  <c r="F171" i="8" s="1"/>
  <c r="G171" i="8" s="1"/>
  <c r="D172" i="8"/>
  <c r="C173" i="8"/>
  <c r="N172" i="8"/>
  <c r="P172" i="8" s="1"/>
  <c r="E171" i="7"/>
  <c r="F171" i="7" s="1"/>
  <c r="G171" i="7" s="1"/>
  <c r="O171" i="7"/>
  <c r="D172" i="7"/>
  <c r="C173" i="7"/>
  <c r="Q161" i="8" l="1"/>
  <c r="R161" i="8" s="1"/>
  <c r="L161" i="8"/>
  <c r="S161" i="8"/>
  <c r="T161" i="8" s="1"/>
  <c r="W161" i="8" s="1"/>
  <c r="X161" i="8" s="1"/>
  <c r="M161" i="8"/>
  <c r="J162" i="8" s="1"/>
  <c r="B176" i="7"/>
  <c r="K175" i="7"/>
  <c r="C174" i="8"/>
  <c r="D173" i="8"/>
  <c r="N173" i="8"/>
  <c r="P173" i="8" s="1"/>
  <c r="E172" i="8"/>
  <c r="F172" i="8" s="1"/>
  <c r="G172" i="8" s="1"/>
  <c r="O172" i="8"/>
  <c r="Q162" i="7"/>
  <c r="R162" i="7" s="1"/>
  <c r="S162" i="7" s="1"/>
  <c r="T162" i="7" s="1"/>
  <c r="W162" i="7" s="1"/>
  <c r="X162" i="7" s="1"/>
  <c r="M162" i="7"/>
  <c r="V163" i="7" s="1"/>
  <c r="L162" i="7"/>
  <c r="J163" i="7"/>
  <c r="B176" i="8"/>
  <c r="K175" i="8"/>
  <c r="D173" i="7"/>
  <c r="C174" i="7"/>
  <c r="E172" i="7"/>
  <c r="F172" i="7" s="1"/>
  <c r="G172" i="7" s="1"/>
  <c r="O172" i="7"/>
  <c r="M162" i="8" l="1"/>
  <c r="L162" i="8"/>
  <c r="J163" i="8"/>
  <c r="Q162" i="8"/>
  <c r="R162" i="8" s="1"/>
  <c r="S162" i="8" s="1"/>
  <c r="T162" i="8" s="1"/>
  <c r="W162" i="8" s="1"/>
  <c r="X162" i="8" s="1"/>
  <c r="E173" i="8"/>
  <c r="F173" i="8" s="1"/>
  <c r="G173" i="8" s="1"/>
  <c r="O173" i="8"/>
  <c r="V162" i="8"/>
  <c r="V163" i="8" s="1"/>
  <c r="D174" i="8"/>
  <c r="N174" i="8"/>
  <c r="P174" i="8" s="1"/>
  <c r="C175" i="8"/>
  <c r="B177" i="8"/>
  <c r="K176" i="8"/>
  <c r="Q163" i="7"/>
  <c r="R163" i="7" s="1"/>
  <c r="S163" i="7" s="1"/>
  <c r="T163" i="7" s="1"/>
  <c r="W163" i="7" s="1"/>
  <c r="X163" i="7" s="1"/>
  <c r="M163" i="7"/>
  <c r="V164" i="7" s="1"/>
  <c r="L163" i="7"/>
  <c r="J164" i="7" s="1"/>
  <c r="B177" i="7"/>
  <c r="K176" i="7"/>
  <c r="D174" i="7"/>
  <c r="C175" i="7"/>
  <c r="E173" i="7"/>
  <c r="F173" i="7" s="1"/>
  <c r="G173" i="7" s="1"/>
  <c r="O173" i="7"/>
  <c r="M164" i="7" l="1"/>
  <c r="L164" i="7"/>
  <c r="J165" i="7" s="1"/>
  <c r="P164" i="7"/>
  <c r="P165" i="7" s="1"/>
  <c r="P166" i="7" s="1"/>
  <c r="P167" i="7" s="1"/>
  <c r="P168" i="7" s="1"/>
  <c r="P169" i="7" s="1"/>
  <c r="P170" i="7" s="1"/>
  <c r="P171" i="7" s="1"/>
  <c r="P172" i="7" s="1"/>
  <c r="P173" i="7" s="1"/>
  <c r="P174" i="7" s="1"/>
  <c r="P175" i="7" s="1"/>
  <c r="V165" i="7"/>
  <c r="K177" i="7"/>
  <c r="B178" i="7"/>
  <c r="B178" i="8"/>
  <c r="K177" i="8"/>
  <c r="E174" i="8"/>
  <c r="F174" i="8" s="1"/>
  <c r="G174" i="8" s="1"/>
  <c r="O174" i="8"/>
  <c r="D175" i="7"/>
  <c r="C176" i="7"/>
  <c r="Q163" i="8"/>
  <c r="R163" i="8" s="1"/>
  <c r="S163" i="8" s="1"/>
  <c r="T163" i="8" s="1"/>
  <c r="W163" i="8" s="1"/>
  <c r="X163" i="8" s="1"/>
  <c r="M163" i="8"/>
  <c r="V164" i="8" s="1"/>
  <c r="L163" i="8"/>
  <c r="J164" i="8" s="1"/>
  <c r="E174" i="7"/>
  <c r="F174" i="7" s="1"/>
  <c r="G174" i="7" s="1"/>
  <c r="O174" i="7"/>
  <c r="C176" i="8"/>
  <c r="N175" i="8"/>
  <c r="P175" i="8" s="1"/>
  <c r="D175" i="8"/>
  <c r="Q165" i="7" l="1"/>
  <c r="R165" i="7" s="1"/>
  <c r="S165" i="7" s="1"/>
  <c r="T165" i="7" s="1"/>
  <c r="W165" i="7" s="1"/>
  <c r="X165" i="7" s="1"/>
  <c r="M165" i="7"/>
  <c r="L165" i="7"/>
  <c r="J166" i="7" s="1"/>
  <c r="V165" i="8"/>
  <c r="M164" i="8"/>
  <c r="L164" i="8"/>
  <c r="J165" i="8" s="1"/>
  <c r="N164" i="8"/>
  <c r="D176" i="7"/>
  <c r="C177" i="7"/>
  <c r="B179" i="8"/>
  <c r="K178" i="8"/>
  <c r="K178" i="7"/>
  <c r="B179" i="7"/>
  <c r="E175" i="8"/>
  <c r="F175" i="8" s="1"/>
  <c r="G175" i="8" s="1"/>
  <c r="O175" i="8"/>
  <c r="V166" i="7"/>
  <c r="E175" i="7"/>
  <c r="F175" i="7" s="1"/>
  <c r="G175" i="7" s="1"/>
  <c r="O175" i="7"/>
  <c r="C177" i="8"/>
  <c r="D176" i="8"/>
  <c r="Q164" i="7"/>
  <c r="R164" i="7" s="1"/>
  <c r="S164" i="7" s="1"/>
  <c r="T164" i="7" s="1"/>
  <c r="W164" i="7" s="1"/>
  <c r="X164" i="7" s="1"/>
  <c r="L166" i="7" l="1"/>
  <c r="Q166" i="7"/>
  <c r="R166" i="7" s="1"/>
  <c r="S166" i="7" s="1"/>
  <c r="T166" i="7" s="1"/>
  <c r="W166" i="7" s="1"/>
  <c r="X166" i="7" s="1"/>
  <c r="M166" i="7"/>
  <c r="J167" i="7" s="1"/>
  <c r="Q165" i="8"/>
  <c r="R165" i="8" s="1"/>
  <c r="S165" i="8" s="1"/>
  <c r="T165" i="8" s="1"/>
  <c r="W165" i="8" s="1"/>
  <c r="X165" i="8" s="1"/>
  <c r="M165" i="8"/>
  <c r="V166" i="8" s="1"/>
  <c r="L165" i="8"/>
  <c r="J166" i="8" s="1"/>
  <c r="V167" i="7"/>
  <c r="B180" i="7"/>
  <c r="K179" i="7"/>
  <c r="K179" i="8"/>
  <c r="B180" i="8"/>
  <c r="D177" i="7"/>
  <c r="C178" i="7"/>
  <c r="O176" i="8"/>
  <c r="E176" i="8"/>
  <c r="F176" i="8" s="1"/>
  <c r="G176" i="8" s="1"/>
  <c r="D177" i="8"/>
  <c r="N177" i="8"/>
  <c r="P177" i="8" s="1"/>
  <c r="C178" i="8"/>
  <c r="E176" i="7"/>
  <c r="F176" i="7" s="1"/>
  <c r="G176" i="7" s="1"/>
  <c r="O176" i="7"/>
  <c r="P164" i="8"/>
  <c r="Q164" i="8" s="1"/>
  <c r="R164" i="8" s="1"/>
  <c r="S164" i="8" s="1"/>
  <c r="T164" i="8" s="1"/>
  <c r="W164" i="8" s="1"/>
  <c r="X164" i="8" s="1"/>
  <c r="U165" i="8"/>
  <c r="U166" i="8" s="1"/>
  <c r="U167" i="8" s="1"/>
  <c r="U168" i="8" s="1"/>
  <c r="U169" i="8" s="1"/>
  <c r="U170" i="8" s="1"/>
  <c r="U171" i="8" s="1"/>
  <c r="U172" i="8" s="1"/>
  <c r="U173" i="8" s="1"/>
  <c r="U174" i="8" s="1"/>
  <c r="U175" i="8" s="1"/>
  <c r="U176" i="8" s="1"/>
  <c r="Q166" i="8" l="1"/>
  <c r="R166" i="8" s="1"/>
  <c r="S166" i="8"/>
  <c r="T166" i="8" s="1"/>
  <c r="W166" i="8" s="1"/>
  <c r="X166" i="8" s="1"/>
  <c r="M166" i="8"/>
  <c r="L166" i="8"/>
  <c r="J167" i="8" s="1"/>
  <c r="V167" i="8"/>
  <c r="M167" i="7"/>
  <c r="L167" i="7"/>
  <c r="J168" i="7"/>
  <c r="Q167" i="7"/>
  <c r="R167" i="7" s="1"/>
  <c r="S167" i="7" s="1"/>
  <c r="T167" i="7" s="1"/>
  <c r="W167" i="7" s="1"/>
  <c r="X167" i="7" s="1"/>
  <c r="D178" i="7"/>
  <c r="C179" i="7"/>
  <c r="E177" i="7"/>
  <c r="F177" i="7" s="1"/>
  <c r="G177" i="7" s="1"/>
  <c r="O177" i="7"/>
  <c r="B181" i="8"/>
  <c r="K180" i="8"/>
  <c r="O177" i="8"/>
  <c r="E177" i="8"/>
  <c r="F177" i="8" s="1"/>
  <c r="G177" i="8" s="1"/>
  <c r="V168" i="7"/>
  <c r="D178" i="8"/>
  <c r="C179" i="8"/>
  <c r="N178" i="8"/>
  <c r="P178" i="8" s="1"/>
  <c r="B181" i="7"/>
  <c r="K180" i="7"/>
  <c r="Q167" i="8" l="1"/>
  <c r="R167" i="8" s="1"/>
  <c r="S167" i="8"/>
  <c r="T167" i="8" s="1"/>
  <c r="W167" i="8" s="1"/>
  <c r="X167" i="8" s="1"/>
  <c r="M167" i="8"/>
  <c r="L167" i="8"/>
  <c r="J168" i="8" s="1"/>
  <c r="M168" i="7"/>
  <c r="L168" i="7"/>
  <c r="J169" i="7" s="1"/>
  <c r="Q168" i="7"/>
  <c r="R168" i="7" s="1"/>
  <c r="S168" i="7" s="1"/>
  <c r="T168" i="7" s="1"/>
  <c r="W168" i="7" s="1"/>
  <c r="X168" i="7" s="1"/>
  <c r="B182" i="7"/>
  <c r="K181" i="7"/>
  <c r="C180" i="8"/>
  <c r="N179" i="8"/>
  <c r="P179" i="8" s="1"/>
  <c r="D179" i="8"/>
  <c r="E178" i="7"/>
  <c r="F178" i="7" s="1"/>
  <c r="G178" i="7" s="1"/>
  <c r="O178" i="7"/>
  <c r="V169" i="7"/>
  <c r="B182" i="8"/>
  <c r="K181" i="8"/>
  <c r="V168" i="8"/>
  <c r="D179" i="7"/>
  <c r="C180" i="7"/>
  <c r="E178" i="8"/>
  <c r="F178" i="8" s="1"/>
  <c r="G178" i="8" s="1"/>
  <c r="O178" i="8"/>
  <c r="M169" i="7" l="1"/>
  <c r="L169" i="7"/>
  <c r="J170" i="7"/>
  <c r="Q169" i="7"/>
  <c r="R169" i="7" s="1"/>
  <c r="S169" i="7" s="1"/>
  <c r="T169" i="7" s="1"/>
  <c r="W169" i="7" s="1"/>
  <c r="X169" i="7" s="1"/>
  <c r="L168" i="8"/>
  <c r="Q168" i="8"/>
  <c r="R168" i="8" s="1"/>
  <c r="S168" i="8" s="1"/>
  <c r="T168" i="8" s="1"/>
  <c r="W168" i="8" s="1"/>
  <c r="X168" i="8" s="1"/>
  <c r="M168" i="8"/>
  <c r="J169" i="8" s="1"/>
  <c r="V170" i="7"/>
  <c r="K182" i="8"/>
  <c r="B183" i="8"/>
  <c r="N180" i="8"/>
  <c r="P180" i="8" s="1"/>
  <c r="D180" i="8"/>
  <c r="C181" i="8"/>
  <c r="C181" i="7"/>
  <c r="D180" i="7"/>
  <c r="E179" i="8"/>
  <c r="F179" i="8" s="1"/>
  <c r="G179" i="8" s="1"/>
  <c r="O179" i="8"/>
  <c r="E179" i="7"/>
  <c r="F179" i="7" s="1"/>
  <c r="G179" i="7" s="1"/>
  <c r="O179" i="7"/>
  <c r="B183" i="7"/>
  <c r="K182" i="7"/>
  <c r="M169" i="8" l="1"/>
  <c r="L169" i="8"/>
  <c r="Q169" i="8"/>
  <c r="R169" i="8" s="1"/>
  <c r="S169" i="8" s="1"/>
  <c r="T169" i="8" s="1"/>
  <c r="W169" i="8" s="1"/>
  <c r="X169" i="8" s="1"/>
  <c r="J170" i="8"/>
  <c r="V169" i="8"/>
  <c r="V170" i="8" s="1"/>
  <c r="E180" i="7"/>
  <c r="F180" i="7" s="1"/>
  <c r="G180" i="7" s="1"/>
  <c r="O180" i="7"/>
  <c r="V171" i="7"/>
  <c r="O180" i="8"/>
  <c r="E180" i="8"/>
  <c r="F180" i="8" s="1"/>
  <c r="G180" i="8" s="1"/>
  <c r="B184" i="8"/>
  <c r="K183" i="8"/>
  <c r="M170" i="7"/>
  <c r="L170" i="7"/>
  <c r="J171" i="7"/>
  <c r="Q170" i="7"/>
  <c r="R170" i="7" s="1"/>
  <c r="S170" i="7" s="1"/>
  <c r="T170" i="7" s="1"/>
  <c r="W170" i="7" s="1"/>
  <c r="X170" i="7" s="1"/>
  <c r="C182" i="7"/>
  <c r="D181" i="7"/>
  <c r="D181" i="8"/>
  <c r="C182" i="8"/>
  <c r="N181" i="8"/>
  <c r="P181" i="8" s="1"/>
  <c r="B184" i="7"/>
  <c r="K183" i="7"/>
  <c r="O181" i="7" l="1"/>
  <c r="E181" i="7"/>
  <c r="F181" i="7" s="1"/>
  <c r="G181" i="7" s="1"/>
  <c r="D182" i="7"/>
  <c r="C183" i="7"/>
  <c r="Q171" i="7"/>
  <c r="R171" i="7" s="1"/>
  <c r="S171" i="7" s="1"/>
  <c r="T171" i="7" s="1"/>
  <c r="W171" i="7" s="1"/>
  <c r="X171" i="7" s="1"/>
  <c r="M171" i="7"/>
  <c r="V172" i="7" s="1"/>
  <c r="L171" i="7"/>
  <c r="J172" i="7" s="1"/>
  <c r="E181" i="8"/>
  <c r="F181" i="8" s="1"/>
  <c r="G181" i="8" s="1"/>
  <c r="O181" i="8"/>
  <c r="B185" i="7"/>
  <c r="K184" i="7"/>
  <c r="L170" i="8"/>
  <c r="J171" i="8" s="1"/>
  <c r="M170" i="8"/>
  <c r="V171" i="8" s="1"/>
  <c r="Q170" i="8"/>
  <c r="R170" i="8" s="1"/>
  <c r="S170" i="8" s="1"/>
  <c r="T170" i="8" s="1"/>
  <c r="W170" i="8" s="1"/>
  <c r="X170" i="8" s="1"/>
  <c r="C183" i="8"/>
  <c r="N182" i="8"/>
  <c r="P182" i="8" s="1"/>
  <c r="D182" i="8"/>
  <c r="B185" i="8"/>
  <c r="K184" i="8"/>
  <c r="M171" i="8" l="1"/>
  <c r="V172" i="8" s="1"/>
  <c r="Q171" i="8"/>
  <c r="R171" i="8" s="1"/>
  <c r="S171" i="8" s="1"/>
  <c r="T171" i="8" s="1"/>
  <c r="W171" i="8" s="1"/>
  <c r="X171" i="8" s="1"/>
  <c r="L171" i="8"/>
  <c r="J172" i="8" s="1"/>
  <c r="Q172" i="7"/>
  <c r="R172" i="7" s="1"/>
  <c r="M172" i="7"/>
  <c r="V173" i="7" s="1"/>
  <c r="L172" i="7"/>
  <c r="J173" i="7"/>
  <c r="S172" i="7"/>
  <c r="T172" i="7" s="1"/>
  <c r="W172" i="7" s="1"/>
  <c r="X172" i="7" s="1"/>
  <c r="D183" i="8"/>
  <c r="N183" i="8"/>
  <c r="P183" i="8" s="1"/>
  <c r="C184" i="8"/>
  <c r="D183" i="7"/>
  <c r="C184" i="7"/>
  <c r="B186" i="7"/>
  <c r="K185" i="7"/>
  <c r="B186" i="8"/>
  <c r="K185" i="8"/>
  <c r="O182" i="7"/>
  <c r="E182" i="7"/>
  <c r="F182" i="7" s="1"/>
  <c r="G182" i="7" s="1"/>
  <c r="E182" i="8"/>
  <c r="F182" i="8" s="1"/>
  <c r="G182" i="8" s="1"/>
  <c r="O182" i="8"/>
  <c r="M172" i="8" l="1"/>
  <c r="L172" i="8"/>
  <c r="J173" i="8"/>
  <c r="Q172" i="8"/>
  <c r="R172" i="8" s="1"/>
  <c r="S172" i="8" s="1"/>
  <c r="T172" i="8" s="1"/>
  <c r="W172" i="8" s="1"/>
  <c r="X172" i="8" s="1"/>
  <c r="V173" i="8"/>
  <c r="D184" i="7"/>
  <c r="C185" i="7"/>
  <c r="B187" i="7"/>
  <c r="K186" i="7"/>
  <c r="Q173" i="7"/>
  <c r="R173" i="7" s="1"/>
  <c r="S173" i="7" s="1"/>
  <c r="T173" i="7" s="1"/>
  <c r="W173" i="7" s="1"/>
  <c r="X173" i="7" s="1"/>
  <c r="M173" i="7"/>
  <c r="V174" i="7" s="1"/>
  <c r="L173" i="7"/>
  <c r="J174" i="7" s="1"/>
  <c r="C185" i="8"/>
  <c r="N184" i="8"/>
  <c r="P184" i="8" s="1"/>
  <c r="D184" i="8"/>
  <c r="K186" i="8"/>
  <c r="B187" i="8"/>
  <c r="E183" i="7"/>
  <c r="F183" i="7" s="1"/>
  <c r="G183" i="7" s="1"/>
  <c r="O183" i="7"/>
  <c r="E183" i="8"/>
  <c r="F183" i="8" s="1"/>
  <c r="G183" i="8" s="1"/>
  <c r="O183" i="8"/>
  <c r="Q174" i="7" l="1"/>
  <c r="R174" i="7" s="1"/>
  <c r="S174" i="7" s="1"/>
  <c r="T174" i="7" s="1"/>
  <c r="W174" i="7" s="1"/>
  <c r="X174" i="7" s="1"/>
  <c r="M174" i="7"/>
  <c r="L174" i="7"/>
  <c r="J175" i="7"/>
  <c r="V175" i="7"/>
  <c r="B188" i="7"/>
  <c r="K187" i="7"/>
  <c r="D185" i="7"/>
  <c r="C186" i="7"/>
  <c r="E184" i="7"/>
  <c r="F184" i="7" s="1"/>
  <c r="G184" i="7" s="1"/>
  <c r="O184" i="7"/>
  <c r="Q173" i="8"/>
  <c r="R173" i="8" s="1"/>
  <c r="L173" i="8"/>
  <c r="S173" i="8"/>
  <c r="T173" i="8" s="1"/>
  <c r="W173" i="8" s="1"/>
  <c r="X173" i="8" s="1"/>
  <c r="M173" i="8"/>
  <c r="J174" i="8" s="1"/>
  <c r="V174" i="8"/>
  <c r="K187" i="8"/>
  <c r="B188" i="8"/>
  <c r="E184" i="8"/>
  <c r="F184" i="8" s="1"/>
  <c r="G184" i="8" s="1"/>
  <c r="O184" i="8"/>
  <c r="N185" i="8"/>
  <c r="P185" i="8" s="1"/>
  <c r="D185" i="8"/>
  <c r="C186" i="8"/>
  <c r="M174" i="8" l="1"/>
  <c r="L174" i="8"/>
  <c r="Q174" i="8"/>
  <c r="R174" i="8" s="1"/>
  <c r="S174" i="8" s="1"/>
  <c r="T174" i="8" s="1"/>
  <c r="W174" i="8" s="1"/>
  <c r="X174" i="8" s="1"/>
  <c r="J175" i="8"/>
  <c r="D186" i="7"/>
  <c r="C187" i="7"/>
  <c r="V175" i="8"/>
  <c r="J176" i="7"/>
  <c r="S175" i="7"/>
  <c r="T175" i="7" s="1"/>
  <c r="W175" i="7" s="1"/>
  <c r="X175" i="7" s="1"/>
  <c r="Q175" i="7"/>
  <c r="R175" i="7" s="1"/>
  <c r="M175" i="7"/>
  <c r="L175" i="7"/>
  <c r="V176" i="7"/>
  <c r="E185" i="7"/>
  <c r="F185" i="7" s="1"/>
  <c r="G185" i="7" s="1"/>
  <c r="O185" i="7"/>
  <c r="B189" i="7"/>
  <c r="K188" i="7"/>
  <c r="D186" i="8"/>
  <c r="C187" i="8"/>
  <c r="N186" i="8"/>
  <c r="P186" i="8" s="1"/>
  <c r="B189" i="8"/>
  <c r="K188" i="8"/>
  <c r="O185" i="8"/>
  <c r="E185" i="8"/>
  <c r="F185" i="8" s="1"/>
  <c r="G185" i="8" s="1"/>
  <c r="B190" i="8" l="1"/>
  <c r="K189" i="8"/>
  <c r="D187" i="7"/>
  <c r="C188" i="7"/>
  <c r="Q175" i="8"/>
  <c r="R175" i="8" s="1"/>
  <c r="S175" i="8" s="1"/>
  <c r="T175" i="8" s="1"/>
  <c r="W175" i="8" s="1"/>
  <c r="X175" i="8" s="1"/>
  <c r="M175" i="8"/>
  <c r="V176" i="8" s="1"/>
  <c r="L175" i="8"/>
  <c r="J176" i="8" s="1"/>
  <c r="N187" i="8"/>
  <c r="P187" i="8" s="1"/>
  <c r="C188" i="8"/>
  <c r="D187" i="8"/>
  <c r="E186" i="8"/>
  <c r="F186" i="8" s="1"/>
  <c r="G186" i="8" s="1"/>
  <c r="O186" i="8"/>
  <c r="E186" i="7"/>
  <c r="F186" i="7" s="1"/>
  <c r="G186" i="7" s="1"/>
  <c r="O186" i="7"/>
  <c r="Q176" i="7"/>
  <c r="R176" i="7" s="1"/>
  <c r="S176" i="7" s="1"/>
  <c r="T176" i="7" s="1"/>
  <c r="W176" i="7" s="1"/>
  <c r="X176" i="7" s="1"/>
  <c r="M176" i="7"/>
  <c r="V177" i="7" s="1"/>
  <c r="L176" i="7"/>
  <c r="P176" i="7"/>
  <c r="P177" i="7" s="1"/>
  <c r="P178" i="7" s="1"/>
  <c r="P179" i="7" s="1"/>
  <c r="P180" i="7" s="1"/>
  <c r="P181" i="7" s="1"/>
  <c r="P182" i="7" s="1"/>
  <c r="P183" i="7" s="1"/>
  <c r="P184" i="7" s="1"/>
  <c r="P185" i="7" s="1"/>
  <c r="P186" i="7" s="1"/>
  <c r="P187" i="7" s="1"/>
  <c r="K189" i="7"/>
  <c r="B190" i="7"/>
  <c r="M176" i="8" l="1"/>
  <c r="V177" i="8" s="1"/>
  <c r="L176" i="8"/>
  <c r="J177" i="8" s="1"/>
  <c r="N176" i="8"/>
  <c r="D188" i="8"/>
  <c r="C189" i="8"/>
  <c r="D188" i="7"/>
  <c r="C189" i="7"/>
  <c r="E187" i="7"/>
  <c r="F187" i="7" s="1"/>
  <c r="G187" i="7" s="1"/>
  <c r="O187" i="7"/>
  <c r="K190" i="7"/>
  <c r="B191" i="7"/>
  <c r="J177" i="7"/>
  <c r="E187" i="8"/>
  <c r="F187" i="8" s="1"/>
  <c r="G187" i="8" s="1"/>
  <c r="O187" i="8"/>
  <c r="K190" i="8"/>
  <c r="B191" i="8"/>
  <c r="Q177" i="8" l="1"/>
  <c r="R177" i="8" s="1"/>
  <c r="S177" i="8" s="1"/>
  <c r="T177" i="8" s="1"/>
  <c r="W177" i="8" s="1"/>
  <c r="X177" i="8" s="1"/>
  <c r="M177" i="8"/>
  <c r="L177" i="8"/>
  <c r="J178" i="8" s="1"/>
  <c r="V178" i="8"/>
  <c r="B192" i="7"/>
  <c r="K191" i="7"/>
  <c r="P176" i="8"/>
  <c r="Q176" i="8" s="1"/>
  <c r="R176" i="8" s="1"/>
  <c r="S176" i="8" s="1"/>
  <c r="T176" i="8" s="1"/>
  <c r="W176" i="8" s="1"/>
  <c r="X176" i="8" s="1"/>
  <c r="U177" i="8"/>
  <c r="U178" i="8" s="1"/>
  <c r="U179" i="8" s="1"/>
  <c r="U180" i="8" s="1"/>
  <c r="U181" i="8" s="1"/>
  <c r="U182" i="8" s="1"/>
  <c r="U183" i="8" s="1"/>
  <c r="U184" i="8" s="1"/>
  <c r="U185" i="8" s="1"/>
  <c r="U186" i="8" s="1"/>
  <c r="U187" i="8" s="1"/>
  <c r="U188" i="8" s="1"/>
  <c r="C190" i="8"/>
  <c r="N189" i="8"/>
  <c r="P189" i="8" s="1"/>
  <c r="D189" i="8"/>
  <c r="Q177" i="7"/>
  <c r="R177" i="7" s="1"/>
  <c r="S177" i="7" s="1"/>
  <c r="T177" i="7" s="1"/>
  <c r="W177" i="7" s="1"/>
  <c r="X177" i="7" s="1"/>
  <c r="M177" i="7"/>
  <c r="V178" i="7" s="1"/>
  <c r="L177" i="7"/>
  <c r="J178" i="7" s="1"/>
  <c r="D189" i="7"/>
  <c r="C190" i="7"/>
  <c r="E188" i="7"/>
  <c r="F188" i="7" s="1"/>
  <c r="G188" i="7" s="1"/>
  <c r="O188" i="7"/>
  <c r="E188" i="8"/>
  <c r="F188" i="8" s="1"/>
  <c r="G188" i="8" s="1"/>
  <c r="O188" i="8"/>
  <c r="B192" i="8"/>
  <c r="K191" i="8"/>
  <c r="L178" i="7" l="1"/>
  <c r="Q178" i="7"/>
  <c r="R178" i="7" s="1"/>
  <c r="S178" i="7" s="1"/>
  <c r="T178" i="7" s="1"/>
  <c r="W178" i="7" s="1"/>
  <c r="X178" i="7" s="1"/>
  <c r="M178" i="7"/>
  <c r="J179" i="7" s="1"/>
  <c r="Q178" i="8"/>
  <c r="R178" i="8" s="1"/>
  <c r="S178" i="8"/>
  <c r="T178" i="8" s="1"/>
  <c r="W178" i="8" s="1"/>
  <c r="X178" i="8" s="1"/>
  <c r="M178" i="8"/>
  <c r="V179" i="8" s="1"/>
  <c r="L178" i="8"/>
  <c r="J179" i="8" s="1"/>
  <c r="N190" i="8"/>
  <c r="P190" i="8" s="1"/>
  <c r="C191" i="8"/>
  <c r="D190" i="8"/>
  <c r="D190" i="7"/>
  <c r="C191" i="7"/>
  <c r="B193" i="7"/>
  <c r="K192" i="7"/>
  <c r="V179" i="7"/>
  <c r="E189" i="7"/>
  <c r="F189" i="7" s="1"/>
  <c r="G189" i="7" s="1"/>
  <c r="O189" i="7"/>
  <c r="E189" i="8"/>
  <c r="F189" i="8" s="1"/>
  <c r="G189" i="8" s="1"/>
  <c r="O189" i="8"/>
  <c r="B193" i="8"/>
  <c r="K192" i="8"/>
  <c r="L179" i="8" l="1"/>
  <c r="Q179" i="8"/>
  <c r="R179" i="8" s="1"/>
  <c r="S179" i="8"/>
  <c r="T179" i="8" s="1"/>
  <c r="W179" i="8" s="1"/>
  <c r="X179" i="8" s="1"/>
  <c r="M179" i="8"/>
  <c r="J180" i="8" s="1"/>
  <c r="M179" i="7"/>
  <c r="V180" i="7" s="1"/>
  <c r="L179" i="7"/>
  <c r="J180" i="7"/>
  <c r="Q179" i="7"/>
  <c r="R179" i="7" s="1"/>
  <c r="S179" i="7" s="1"/>
  <c r="T179" i="7" s="1"/>
  <c r="W179" i="7" s="1"/>
  <c r="X179" i="7" s="1"/>
  <c r="V180" i="8"/>
  <c r="D191" i="8"/>
  <c r="C192" i="8"/>
  <c r="N191" i="8"/>
  <c r="P191" i="8" s="1"/>
  <c r="B194" i="7"/>
  <c r="K193" i="7"/>
  <c r="D191" i="7"/>
  <c r="C192" i="7"/>
  <c r="K193" i="8"/>
  <c r="B194" i="8"/>
  <c r="E190" i="7"/>
  <c r="F190" i="7" s="1"/>
  <c r="G190" i="7" s="1"/>
  <c r="O190" i="7"/>
  <c r="O190" i="8"/>
  <c r="E190" i="8"/>
  <c r="F190" i="8" s="1"/>
  <c r="G190" i="8" s="1"/>
  <c r="M180" i="8" l="1"/>
  <c r="V181" i="8" s="1"/>
  <c r="L180" i="8"/>
  <c r="Q180" i="8"/>
  <c r="R180" i="8" s="1"/>
  <c r="S180" i="8" s="1"/>
  <c r="T180" i="8" s="1"/>
  <c r="W180" i="8" s="1"/>
  <c r="X180" i="8" s="1"/>
  <c r="J181" i="8"/>
  <c r="E191" i="8"/>
  <c r="F191" i="8" s="1"/>
  <c r="G191" i="8" s="1"/>
  <c r="O191" i="8"/>
  <c r="C193" i="7"/>
  <c r="D192" i="7"/>
  <c r="K194" i="8"/>
  <c r="B195" i="8"/>
  <c r="E191" i="7"/>
  <c r="F191" i="7" s="1"/>
  <c r="G191" i="7" s="1"/>
  <c r="O191" i="7"/>
  <c r="M180" i="7"/>
  <c r="V181" i="7" s="1"/>
  <c r="L180" i="7"/>
  <c r="J181" i="7"/>
  <c r="Q180" i="7"/>
  <c r="R180" i="7" s="1"/>
  <c r="S180" i="7" s="1"/>
  <c r="T180" i="7" s="1"/>
  <c r="W180" i="7" s="1"/>
  <c r="X180" i="7" s="1"/>
  <c r="B195" i="7"/>
  <c r="K194" i="7"/>
  <c r="C193" i="8"/>
  <c r="D192" i="8"/>
  <c r="N192" i="8"/>
  <c r="P192" i="8" s="1"/>
  <c r="B196" i="7" l="1"/>
  <c r="K195" i="7"/>
  <c r="E192" i="7"/>
  <c r="F192" i="7" s="1"/>
  <c r="G192" i="7" s="1"/>
  <c r="O192" i="7"/>
  <c r="C194" i="7"/>
  <c r="D193" i="7"/>
  <c r="M181" i="7"/>
  <c r="V182" i="7" s="1"/>
  <c r="L181" i="7"/>
  <c r="J182" i="7" s="1"/>
  <c r="Q181" i="7"/>
  <c r="R181" i="7" s="1"/>
  <c r="S181" i="7" s="1"/>
  <c r="T181" i="7" s="1"/>
  <c r="W181" i="7" s="1"/>
  <c r="X181" i="7" s="1"/>
  <c r="B196" i="8"/>
  <c r="K195" i="8"/>
  <c r="M181" i="8"/>
  <c r="V182" i="8" s="1"/>
  <c r="Q181" i="8"/>
  <c r="R181" i="8" s="1"/>
  <c r="S181" i="8" s="1"/>
  <c r="T181" i="8" s="1"/>
  <c r="W181" i="8" s="1"/>
  <c r="X181" i="8" s="1"/>
  <c r="L181" i="8"/>
  <c r="J182" i="8" s="1"/>
  <c r="E192" i="8"/>
  <c r="F192" i="8" s="1"/>
  <c r="G192" i="8" s="1"/>
  <c r="O192" i="8"/>
  <c r="D193" i="8"/>
  <c r="C194" i="8"/>
  <c r="N193" i="8"/>
  <c r="P193" i="8" s="1"/>
  <c r="M182" i="7" l="1"/>
  <c r="L182" i="7"/>
  <c r="J183" i="7"/>
  <c r="Q182" i="7"/>
  <c r="R182" i="7" s="1"/>
  <c r="S182" i="7" s="1"/>
  <c r="T182" i="7" s="1"/>
  <c r="W182" i="7" s="1"/>
  <c r="X182" i="7" s="1"/>
  <c r="Q182" i="8"/>
  <c r="R182" i="8" s="1"/>
  <c r="L182" i="8"/>
  <c r="S182" i="8"/>
  <c r="T182" i="8" s="1"/>
  <c r="W182" i="8" s="1"/>
  <c r="X182" i="8" s="1"/>
  <c r="M182" i="8"/>
  <c r="V183" i="8" s="1"/>
  <c r="V183" i="7"/>
  <c r="O193" i="7"/>
  <c r="E193" i="7"/>
  <c r="F193" i="7" s="1"/>
  <c r="G193" i="7" s="1"/>
  <c r="B197" i="7"/>
  <c r="K196" i="7"/>
  <c r="C195" i="8"/>
  <c r="D194" i="8"/>
  <c r="N194" i="8"/>
  <c r="P194" i="8" s="1"/>
  <c r="O193" i="8"/>
  <c r="E193" i="8"/>
  <c r="F193" i="8" s="1"/>
  <c r="G193" i="8" s="1"/>
  <c r="D194" i="7"/>
  <c r="C195" i="7"/>
  <c r="K196" i="8"/>
  <c r="B197" i="8"/>
  <c r="O194" i="7" l="1"/>
  <c r="E194" i="7"/>
  <c r="F194" i="7" s="1"/>
  <c r="G194" i="7" s="1"/>
  <c r="J183" i="8"/>
  <c r="Q183" i="7"/>
  <c r="R183" i="7" s="1"/>
  <c r="M183" i="7"/>
  <c r="V184" i="7" s="1"/>
  <c r="L183" i="7"/>
  <c r="J184" i="7"/>
  <c r="S183" i="7"/>
  <c r="T183" i="7" s="1"/>
  <c r="W183" i="7" s="1"/>
  <c r="X183" i="7" s="1"/>
  <c r="E194" i="8"/>
  <c r="F194" i="8" s="1"/>
  <c r="G194" i="8" s="1"/>
  <c r="O194" i="8"/>
  <c r="B198" i="7"/>
  <c r="K197" i="7"/>
  <c r="D195" i="8"/>
  <c r="N195" i="8"/>
  <c r="P195" i="8" s="1"/>
  <c r="C196" i="8"/>
  <c r="B198" i="8"/>
  <c r="K197" i="8"/>
  <c r="D195" i="7"/>
  <c r="C196" i="7"/>
  <c r="E195" i="7" l="1"/>
  <c r="F195" i="7" s="1"/>
  <c r="G195" i="7" s="1"/>
  <c r="O195" i="7"/>
  <c r="K198" i="8"/>
  <c r="B199" i="8"/>
  <c r="B199" i="7"/>
  <c r="K198" i="7"/>
  <c r="D196" i="7"/>
  <c r="C197" i="7"/>
  <c r="Q184" i="7"/>
  <c r="R184" i="7" s="1"/>
  <c r="S184" i="7" s="1"/>
  <c r="T184" i="7" s="1"/>
  <c r="W184" i="7" s="1"/>
  <c r="X184" i="7" s="1"/>
  <c r="M184" i="7"/>
  <c r="V185" i="7" s="1"/>
  <c r="L184" i="7"/>
  <c r="J185" i="7"/>
  <c r="C197" i="8"/>
  <c r="N196" i="8"/>
  <c r="P196" i="8" s="1"/>
  <c r="D196" i="8"/>
  <c r="M183" i="8"/>
  <c r="V184" i="8" s="1"/>
  <c r="Q183" i="8"/>
  <c r="R183" i="8" s="1"/>
  <c r="S183" i="8" s="1"/>
  <c r="T183" i="8" s="1"/>
  <c r="W183" i="8" s="1"/>
  <c r="X183" i="8" s="1"/>
  <c r="L183" i="8"/>
  <c r="J184" i="8" s="1"/>
  <c r="E195" i="8"/>
  <c r="F195" i="8" s="1"/>
  <c r="G195" i="8" s="1"/>
  <c r="O195" i="8"/>
  <c r="Q184" i="8" l="1"/>
  <c r="R184" i="8" s="1"/>
  <c r="S184" i="8" s="1"/>
  <c r="T184" i="8" s="1"/>
  <c r="W184" i="8" s="1"/>
  <c r="X184" i="8" s="1"/>
  <c r="M184" i="8"/>
  <c r="V185" i="8" s="1"/>
  <c r="L184" i="8"/>
  <c r="J185" i="8" s="1"/>
  <c r="C198" i="8"/>
  <c r="N197" i="8"/>
  <c r="P197" i="8" s="1"/>
  <c r="D197" i="8"/>
  <c r="D197" i="7"/>
  <c r="C198" i="7"/>
  <c r="B200" i="7"/>
  <c r="K199" i="7"/>
  <c r="B200" i="8"/>
  <c r="K199" i="8"/>
  <c r="Q185" i="7"/>
  <c r="R185" i="7" s="1"/>
  <c r="S185" i="7" s="1"/>
  <c r="T185" i="7" s="1"/>
  <c r="W185" i="7" s="1"/>
  <c r="X185" i="7" s="1"/>
  <c r="M185" i="7"/>
  <c r="V186" i="7" s="1"/>
  <c r="L185" i="7"/>
  <c r="J186" i="7"/>
  <c r="E196" i="7"/>
  <c r="F196" i="7" s="1"/>
  <c r="G196" i="7" s="1"/>
  <c r="O196" i="7"/>
  <c r="O196" i="8"/>
  <c r="E196" i="8"/>
  <c r="F196" i="8" s="1"/>
  <c r="G196" i="8" s="1"/>
  <c r="Q185" i="8" l="1"/>
  <c r="R185" i="8" s="1"/>
  <c r="M185" i="8"/>
  <c r="S185" i="8"/>
  <c r="T185" i="8" s="1"/>
  <c r="W185" i="8" s="1"/>
  <c r="X185" i="8" s="1"/>
  <c r="L185" i="8"/>
  <c r="J186" i="8" s="1"/>
  <c r="V186" i="8"/>
  <c r="V187" i="7"/>
  <c r="D198" i="7"/>
  <c r="C199" i="7"/>
  <c r="S186" i="7"/>
  <c r="T186" i="7" s="1"/>
  <c r="W186" i="7" s="1"/>
  <c r="X186" i="7" s="1"/>
  <c r="Q186" i="7"/>
  <c r="R186" i="7" s="1"/>
  <c r="M186" i="7"/>
  <c r="L186" i="7"/>
  <c r="J187" i="7"/>
  <c r="E197" i="7"/>
  <c r="F197" i="7" s="1"/>
  <c r="G197" i="7" s="1"/>
  <c r="O197" i="7"/>
  <c r="O197" i="8"/>
  <c r="E197" i="8"/>
  <c r="F197" i="8" s="1"/>
  <c r="G197" i="8" s="1"/>
  <c r="D198" i="8"/>
  <c r="C199" i="8"/>
  <c r="N198" i="8"/>
  <c r="P198" i="8" s="1"/>
  <c r="B201" i="8"/>
  <c r="K200" i="8"/>
  <c r="B201" i="7"/>
  <c r="K200" i="7"/>
  <c r="Q186" i="8" l="1"/>
  <c r="R186" i="8" s="1"/>
  <c r="S186" i="8" s="1"/>
  <c r="T186" i="8" s="1"/>
  <c r="W186" i="8" s="1"/>
  <c r="X186" i="8" s="1"/>
  <c r="M186" i="8"/>
  <c r="L186" i="8"/>
  <c r="J187" i="8" s="1"/>
  <c r="E198" i="7"/>
  <c r="F198" i="7" s="1"/>
  <c r="G198" i="7" s="1"/>
  <c r="O198" i="7"/>
  <c r="E198" i="8"/>
  <c r="F198" i="8" s="1"/>
  <c r="G198" i="8" s="1"/>
  <c r="O198" i="8"/>
  <c r="V187" i="8"/>
  <c r="N199" i="8"/>
  <c r="P199" i="8" s="1"/>
  <c r="C200" i="8"/>
  <c r="D199" i="8"/>
  <c r="B202" i="8"/>
  <c r="K201" i="8"/>
  <c r="D199" i="7"/>
  <c r="C200" i="7"/>
  <c r="Q187" i="7"/>
  <c r="R187" i="7" s="1"/>
  <c r="S187" i="7" s="1"/>
  <c r="T187" i="7" s="1"/>
  <c r="W187" i="7" s="1"/>
  <c r="X187" i="7" s="1"/>
  <c r="M187" i="7"/>
  <c r="J188" i="7" s="1"/>
  <c r="L187" i="7"/>
  <c r="K201" i="7"/>
  <c r="B202" i="7"/>
  <c r="M188" i="7" l="1"/>
  <c r="L188" i="7"/>
  <c r="J189" i="7" s="1"/>
  <c r="P188" i="7"/>
  <c r="P189" i="7" s="1"/>
  <c r="P190" i="7" s="1"/>
  <c r="P191" i="7" s="1"/>
  <c r="P192" i="7" s="1"/>
  <c r="P193" i="7" s="1"/>
  <c r="P194" i="7" s="1"/>
  <c r="P195" i="7" s="1"/>
  <c r="P196" i="7" s="1"/>
  <c r="P197" i="7" s="1"/>
  <c r="P198" i="7" s="1"/>
  <c r="P199" i="7" s="1"/>
  <c r="Q187" i="8"/>
  <c r="R187" i="8" s="1"/>
  <c r="L187" i="8"/>
  <c r="S187" i="8"/>
  <c r="T187" i="8" s="1"/>
  <c r="W187" i="8" s="1"/>
  <c r="X187" i="8" s="1"/>
  <c r="M187" i="8"/>
  <c r="V188" i="8" s="1"/>
  <c r="V188" i="7"/>
  <c r="D200" i="7"/>
  <c r="C201" i="7"/>
  <c r="E199" i="7"/>
  <c r="F199" i="7" s="1"/>
  <c r="G199" i="7" s="1"/>
  <c r="O199" i="7"/>
  <c r="K202" i="7"/>
  <c r="B203" i="7"/>
  <c r="E199" i="8"/>
  <c r="F199" i="8" s="1"/>
  <c r="G199" i="8" s="1"/>
  <c r="O199" i="8"/>
  <c r="K202" i="8"/>
  <c r="B203" i="8"/>
  <c r="C201" i="8"/>
  <c r="D200" i="8"/>
  <c r="Q189" i="7" l="1"/>
  <c r="R189" i="7" s="1"/>
  <c r="S189" i="7" s="1"/>
  <c r="T189" i="7" s="1"/>
  <c r="W189" i="7" s="1"/>
  <c r="X189" i="7" s="1"/>
  <c r="M189" i="7"/>
  <c r="L189" i="7"/>
  <c r="J190" i="7" s="1"/>
  <c r="K203" i="7"/>
  <c r="B204" i="7"/>
  <c r="J188" i="8"/>
  <c r="E200" i="8"/>
  <c r="F200" i="8" s="1"/>
  <c r="G200" i="8" s="1"/>
  <c r="O200" i="8"/>
  <c r="Q188" i="7"/>
  <c r="R188" i="7" s="1"/>
  <c r="S188" i="7" s="1"/>
  <c r="T188" i="7" s="1"/>
  <c r="W188" i="7" s="1"/>
  <c r="X188" i="7" s="1"/>
  <c r="B204" i="8"/>
  <c r="K203" i="8"/>
  <c r="V189" i="7"/>
  <c r="D201" i="7"/>
  <c r="C202" i="7"/>
  <c r="E200" i="7"/>
  <c r="F200" i="7" s="1"/>
  <c r="G200" i="7" s="1"/>
  <c r="O200" i="7"/>
  <c r="C202" i="8"/>
  <c r="N201" i="8"/>
  <c r="P201" i="8" s="1"/>
  <c r="D201" i="8"/>
  <c r="L190" i="7" l="1"/>
  <c r="Q190" i="7"/>
  <c r="R190" i="7" s="1"/>
  <c r="S190" i="7" s="1"/>
  <c r="T190" i="7" s="1"/>
  <c r="W190" i="7" s="1"/>
  <c r="X190" i="7" s="1"/>
  <c r="M190" i="7"/>
  <c r="J191" i="7" s="1"/>
  <c r="E201" i="7"/>
  <c r="F201" i="7" s="1"/>
  <c r="G201" i="7" s="1"/>
  <c r="O201" i="7"/>
  <c r="C203" i="8"/>
  <c r="D202" i="8"/>
  <c r="N202" i="8"/>
  <c r="P202" i="8" s="1"/>
  <c r="M188" i="8"/>
  <c r="V189" i="8" s="1"/>
  <c r="L188" i="8"/>
  <c r="J189" i="8" s="1"/>
  <c r="N188" i="8"/>
  <c r="C203" i="7"/>
  <c r="D202" i="7"/>
  <c r="K204" i="8"/>
  <c r="B205" i="8"/>
  <c r="B205" i="7"/>
  <c r="K204" i="7"/>
  <c r="V190" i="7"/>
  <c r="O201" i="8"/>
  <c r="E201" i="8"/>
  <c r="F201" i="8" s="1"/>
  <c r="G201" i="8" s="1"/>
  <c r="M191" i="7" l="1"/>
  <c r="L191" i="7"/>
  <c r="J192" i="7"/>
  <c r="Q191" i="7"/>
  <c r="R191" i="7" s="1"/>
  <c r="S191" i="7" s="1"/>
  <c r="T191" i="7" s="1"/>
  <c r="W191" i="7" s="1"/>
  <c r="X191" i="7" s="1"/>
  <c r="Q189" i="8"/>
  <c r="R189" i="8" s="1"/>
  <c r="S189" i="8" s="1"/>
  <c r="T189" i="8" s="1"/>
  <c r="W189" i="8" s="1"/>
  <c r="X189" i="8" s="1"/>
  <c r="M189" i="8"/>
  <c r="V190" i="8" s="1"/>
  <c r="L189" i="8"/>
  <c r="J190" i="8" s="1"/>
  <c r="K205" i="7"/>
  <c r="B206" i="7"/>
  <c r="O202" i="8"/>
  <c r="E202" i="8"/>
  <c r="F202" i="8" s="1"/>
  <c r="G202" i="8" s="1"/>
  <c r="D203" i="8"/>
  <c r="N203" i="8"/>
  <c r="P203" i="8" s="1"/>
  <c r="C204" i="8"/>
  <c r="P188" i="8"/>
  <c r="Q188" i="8" s="1"/>
  <c r="R188" i="8" s="1"/>
  <c r="S188" i="8" s="1"/>
  <c r="T188" i="8" s="1"/>
  <c r="W188" i="8" s="1"/>
  <c r="X188" i="8" s="1"/>
  <c r="U189" i="8"/>
  <c r="U190" i="8" s="1"/>
  <c r="U191" i="8" s="1"/>
  <c r="U192" i="8" s="1"/>
  <c r="U193" i="8" s="1"/>
  <c r="U194" i="8" s="1"/>
  <c r="U195" i="8" s="1"/>
  <c r="U196" i="8" s="1"/>
  <c r="U197" i="8" s="1"/>
  <c r="U198" i="8" s="1"/>
  <c r="U199" i="8" s="1"/>
  <c r="U200" i="8" s="1"/>
  <c r="K205" i="8"/>
  <c r="B206" i="8"/>
  <c r="E202" i="7"/>
  <c r="F202" i="7" s="1"/>
  <c r="G202" i="7" s="1"/>
  <c r="O202" i="7"/>
  <c r="V191" i="7"/>
  <c r="V192" i="7" s="1"/>
  <c r="D203" i="7"/>
  <c r="C204" i="7"/>
  <c r="M190" i="8" l="1"/>
  <c r="L190" i="8"/>
  <c r="Q190" i="8"/>
  <c r="R190" i="8" s="1"/>
  <c r="S190" i="8" s="1"/>
  <c r="T190" i="8" s="1"/>
  <c r="W190" i="8" s="1"/>
  <c r="X190" i="8" s="1"/>
  <c r="J191" i="8"/>
  <c r="V191" i="8"/>
  <c r="B207" i="7"/>
  <c r="K206" i="7"/>
  <c r="D204" i="8"/>
  <c r="N204" i="8"/>
  <c r="P204" i="8" s="1"/>
  <c r="C205" i="8"/>
  <c r="K206" i="8"/>
  <c r="B207" i="8"/>
  <c r="O203" i="7"/>
  <c r="E203" i="7"/>
  <c r="F203" i="7" s="1"/>
  <c r="G203" i="7" s="1"/>
  <c r="E203" i="8"/>
  <c r="F203" i="8" s="1"/>
  <c r="G203" i="8" s="1"/>
  <c r="O203" i="8"/>
  <c r="M192" i="7"/>
  <c r="V193" i="7" s="1"/>
  <c r="L192" i="7"/>
  <c r="J193" i="7"/>
  <c r="S192" i="7"/>
  <c r="T192" i="7" s="1"/>
  <c r="W192" i="7" s="1"/>
  <c r="X192" i="7" s="1"/>
  <c r="Q192" i="7"/>
  <c r="R192" i="7" s="1"/>
  <c r="D204" i="7"/>
  <c r="C205" i="7"/>
  <c r="N205" i="8" l="1"/>
  <c r="P205" i="8" s="1"/>
  <c r="C206" i="8"/>
  <c r="D205" i="8"/>
  <c r="M191" i="8"/>
  <c r="V192" i="8" s="1"/>
  <c r="L191" i="8"/>
  <c r="J192" i="8" s="1"/>
  <c r="Q191" i="8"/>
  <c r="R191" i="8" s="1"/>
  <c r="S191" i="8" s="1"/>
  <c r="T191" i="8" s="1"/>
  <c r="W191" i="8" s="1"/>
  <c r="X191" i="8" s="1"/>
  <c r="K207" i="7"/>
  <c r="B208" i="7"/>
  <c r="E204" i="8"/>
  <c r="F204" i="8" s="1"/>
  <c r="G204" i="8" s="1"/>
  <c r="O204" i="8"/>
  <c r="C206" i="7"/>
  <c r="D205" i="7"/>
  <c r="B208" i="8"/>
  <c r="K207" i="8"/>
  <c r="M193" i="7"/>
  <c r="V194" i="7" s="1"/>
  <c r="L193" i="7"/>
  <c r="J194" i="7"/>
  <c r="Q193" i="7"/>
  <c r="R193" i="7" s="1"/>
  <c r="S193" i="7" s="1"/>
  <c r="T193" i="7" s="1"/>
  <c r="W193" i="7" s="1"/>
  <c r="X193" i="7" s="1"/>
  <c r="E204" i="7"/>
  <c r="F204" i="7" s="1"/>
  <c r="G204" i="7" s="1"/>
  <c r="O204" i="7"/>
  <c r="Q192" i="8" l="1"/>
  <c r="R192" i="8" s="1"/>
  <c r="M192" i="8"/>
  <c r="L192" i="8"/>
  <c r="J193" i="8"/>
  <c r="S192" i="8"/>
  <c r="T192" i="8" s="1"/>
  <c r="W192" i="8" s="1"/>
  <c r="X192" i="8" s="1"/>
  <c r="V193" i="8"/>
  <c r="K208" i="8"/>
  <c r="B209" i="8"/>
  <c r="M194" i="7"/>
  <c r="V195" i="7" s="1"/>
  <c r="L194" i="7"/>
  <c r="J195" i="7" s="1"/>
  <c r="Q194" i="7"/>
  <c r="R194" i="7" s="1"/>
  <c r="S194" i="7" s="1"/>
  <c r="T194" i="7" s="1"/>
  <c r="W194" i="7" s="1"/>
  <c r="X194" i="7" s="1"/>
  <c r="O205" i="8"/>
  <c r="E205" i="8"/>
  <c r="F205" i="8" s="1"/>
  <c r="G205" i="8" s="1"/>
  <c r="N206" i="8"/>
  <c r="P206" i="8" s="1"/>
  <c r="C207" i="8"/>
  <c r="D206" i="8"/>
  <c r="B209" i="7"/>
  <c r="K208" i="7"/>
  <c r="D206" i="7"/>
  <c r="C207" i="7"/>
  <c r="O205" i="7"/>
  <c r="E205" i="7"/>
  <c r="F205" i="7" s="1"/>
  <c r="G205" i="7" s="1"/>
  <c r="Q195" i="7" l="1"/>
  <c r="R195" i="7" s="1"/>
  <c r="M195" i="7"/>
  <c r="L195" i="7"/>
  <c r="J196" i="7"/>
  <c r="S195" i="7"/>
  <c r="T195" i="7" s="1"/>
  <c r="W195" i="7" s="1"/>
  <c r="X195" i="7" s="1"/>
  <c r="V196" i="7"/>
  <c r="O206" i="7"/>
  <c r="E206" i="7"/>
  <c r="F206" i="7" s="1"/>
  <c r="G206" i="7" s="1"/>
  <c r="D207" i="7"/>
  <c r="C208" i="7"/>
  <c r="C208" i="8"/>
  <c r="N207" i="8"/>
  <c r="P207" i="8" s="1"/>
  <c r="D207" i="8"/>
  <c r="Q193" i="8"/>
  <c r="R193" i="8" s="1"/>
  <c r="S193" i="8" s="1"/>
  <c r="T193" i="8" s="1"/>
  <c r="W193" i="8" s="1"/>
  <c r="X193" i="8" s="1"/>
  <c r="M193" i="8"/>
  <c r="V194" i="8" s="1"/>
  <c r="L193" i="8"/>
  <c r="J194" i="8" s="1"/>
  <c r="K209" i="8"/>
  <c r="B210" i="8"/>
  <c r="B210" i="7"/>
  <c r="K209" i="7"/>
  <c r="E206" i="8"/>
  <c r="F206" i="8" s="1"/>
  <c r="G206" i="8" s="1"/>
  <c r="O206" i="8"/>
  <c r="L194" i="8" l="1"/>
  <c r="Q194" i="8"/>
  <c r="R194" i="8" s="1"/>
  <c r="S194" i="8" s="1"/>
  <c r="T194" i="8" s="1"/>
  <c r="W194" i="8" s="1"/>
  <c r="X194" i="8" s="1"/>
  <c r="M194" i="8"/>
  <c r="V195" i="8" s="1"/>
  <c r="C209" i="8"/>
  <c r="N208" i="8"/>
  <c r="P208" i="8" s="1"/>
  <c r="D208" i="8"/>
  <c r="O207" i="7"/>
  <c r="E207" i="7"/>
  <c r="F207" i="7" s="1"/>
  <c r="G207" i="7" s="1"/>
  <c r="B211" i="7"/>
  <c r="K210" i="7"/>
  <c r="Q196" i="7"/>
  <c r="R196" i="7" s="1"/>
  <c r="M196" i="7"/>
  <c r="L196" i="7"/>
  <c r="J197" i="7"/>
  <c r="S196" i="7"/>
  <c r="T196" i="7" s="1"/>
  <c r="W196" i="7" s="1"/>
  <c r="X196" i="7" s="1"/>
  <c r="V197" i="7"/>
  <c r="D208" i="7"/>
  <c r="C209" i="7"/>
  <c r="E207" i="8"/>
  <c r="F207" i="8" s="1"/>
  <c r="G207" i="8" s="1"/>
  <c r="O207" i="8"/>
  <c r="K210" i="8"/>
  <c r="B211" i="8"/>
  <c r="K211" i="7" l="1"/>
  <c r="B212" i="7"/>
  <c r="E208" i="8"/>
  <c r="F208" i="8" s="1"/>
  <c r="G208" i="8" s="1"/>
  <c r="O208" i="8"/>
  <c r="J195" i="8"/>
  <c r="V198" i="7"/>
  <c r="D209" i="7"/>
  <c r="C210" i="7"/>
  <c r="E208" i="7"/>
  <c r="F208" i="7" s="1"/>
  <c r="G208" i="7" s="1"/>
  <c r="O208" i="7"/>
  <c r="D209" i="8"/>
  <c r="N209" i="8"/>
  <c r="P209" i="8" s="1"/>
  <c r="C210" i="8"/>
  <c r="Q197" i="7"/>
  <c r="R197" i="7" s="1"/>
  <c r="S197" i="7" s="1"/>
  <c r="T197" i="7" s="1"/>
  <c r="W197" i="7" s="1"/>
  <c r="X197" i="7" s="1"/>
  <c r="M197" i="7"/>
  <c r="L197" i="7"/>
  <c r="J198" i="7"/>
  <c r="K211" i="8"/>
  <c r="B212" i="8"/>
  <c r="O209" i="7" l="1"/>
  <c r="E209" i="7"/>
  <c r="F209" i="7" s="1"/>
  <c r="G209" i="7" s="1"/>
  <c r="K212" i="7"/>
  <c r="B213" i="7"/>
  <c r="B213" i="8"/>
  <c r="K212" i="8"/>
  <c r="C211" i="7"/>
  <c r="D210" i="7"/>
  <c r="D210" i="8"/>
  <c r="N210" i="8"/>
  <c r="P210" i="8" s="1"/>
  <c r="C211" i="8"/>
  <c r="O209" i="8"/>
  <c r="E209" i="8"/>
  <c r="F209" i="8" s="1"/>
  <c r="G209" i="8" s="1"/>
  <c r="Q198" i="7"/>
  <c r="R198" i="7" s="1"/>
  <c r="S198" i="7" s="1"/>
  <c r="T198" i="7" s="1"/>
  <c r="W198" i="7" s="1"/>
  <c r="X198" i="7" s="1"/>
  <c r="M198" i="7"/>
  <c r="V199" i="7" s="1"/>
  <c r="L198" i="7"/>
  <c r="J199" i="7"/>
  <c r="M195" i="8"/>
  <c r="V196" i="8" s="1"/>
  <c r="Q195" i="8"/>
  <c r="R195" i="8" s="1"/>
  <c r="S195" i="8" s="1"/>
  <c r="T195" i="8" s="1"/>
  <c r="W195" i="8" s="1"/>
  <c r="X195" i="8" s="1"/>
  <c r="L195" i="8"/>
  <c r="O210" i="8" l="1"/>
  <c r="E210" i="8"/>
  <c r="F210" i="8" s="1"/>
  <c r="G210" i="8" s="1"/>
  <c r="Q199" i="7"/>
  <c r="R199" i="7" s="1"/>
  <c r="S199" i="7" s="1"/>
  <c r="T199" i="7" s="1"/>
  <c r="W199" i="7" s="1"/>
  <c r="X199" i="7" s="1"/>
  <c r="M199" i="7"/>
  <c r="V200" i="7" s="1"/>
  <c r="L199" i="7"/>
  <c r="J200" i="7" s="1"/>
  <c r="K213" i="8"/>
  <c r="B214" i="8"/>
  <c r="E210" i="7"/>
  <c r="F210" i="7" s="1"/>
  <c r="G210" i="7" s="1"/>
  <c r="O210" i="7"/>
  <c r="K213" i="7"/>
  <c r="B214" i="7"/>
  <c r="D211" i="7"/>
  <c r="C212" i="7"/>
  <c r="J196" i="8"/>
  <c r="C212" i="8"/>
  <c r="D211" i="8"/>
  <c r="N211" i="8"/>
  <c r="P211" i="8" s="1"/>
  <c r="M200" i="7" l="1"/>
  <c r="V201" i="7" s="1"/>
  <c r="L200" i="7"/>
  <c r="J201" i="7" s="1"/>
  <c r="P200" i="7"/>
  <c r="P201" i="7" s="1"/>
  <c r="P202" i="7" s="1"/>
  <c r="P203" i="7" s="1"/>
  <c r="P204" i="7" s="1"/>
  <c r="P205" i="7" s="1"/>
  <c r="P206" i="7" s="1"/>
  <c r="P207" i="7" s="1"/>
  <c r="P208" i="7" s="1"/>
  <c r="P209" i="7" s="1"/>
  <c r="P210" i="7" s="1"/>
  <c r="P211" i="7" s="1"/>
  <c r="K214" i="8"/>
  <c r="B215" i="8"/>
  <c r="J197" i="8"/>
  <c r="M196" i="8"/>
  <c r="V197" i="8" s="1"/>
  <c r="L196" i="8"/>
  <c r="Q196" i="8"/>
  <c r="R196" i="8" s="1"/>
  <c r="S196" i="8" s="1"/>
  <c r="T196" i="8" s="1"/>
  <c r="W196" i="8" s="1"/>
  <c r="X196" i="8" s="1"/>
  <c r="O211" i="7"/>
  <c r="E211" i="7"/>
  <c r="F211" i="7" s="1"/>
  <c r="G211" i="7" s="1"/>
  <c r="E211" i="8"/>
  <c r="F211" i="8" s="1"/>
  <c r="G211" i="8" s="1"/>
  <c r="O211" i="8"/>
  <c r="C213" i="8"/>
  <c r="D212" i="8"/>
  <c r="D212" i="7"/>
  <c r="C213" i="7"/>
  <c r="K214" i="7"/>
  <c r="B215" i="7"/>
  <c r="Q201" i="7" l="1"/>
  <c r="R201" i="7" s="1"/>
  <c r="S201" i="7" s="1"/>
  <c r="T201" i="7" s="1"/>
  <c r="W201" i="7" s="1"/>
  <c r="X201" i="7" s="1"/>
  <c r="M201" i="7"/>
  <c r="L201" i="7"/>
  <c r="J202" i="7" s="1"/>
  <c r="V202" i="7"/>
  <c r="V198" i="8"/>
  <c r="B216" i="8"/>
  <c r="K215" i="8"/>
  <c r="K215" i="7"/>
  <c r="B216" i="7"/>
  <c r="Q200" i="7"/>
  <c r="R200" i="7" s="1"/>
  <c r="S200" i="7" s="1"/>
  <c r="T200" i="7" s="1"/>
  <c r="W200" i="7" s="1"/>
  <c r="X200" i="7" s="1"/>
  <c r="C214" i="7"/>
  <c r="D213" i="7"/>
  <c r="M197" i="8"/>
  <c r="L197" i="8"/>
  <c r="J198" i="8"/>
  <c r="Q197" i="8"/>
  <c r="R197" i="8" s="1"/>
  <c r="S197" i="8" s="1"/>
  <c r="T197" i="8" s="1"/>
  <c r="W197" i="8" s="1"/>
  <c r="X197" i="8" s="1"/>
  <c r="E212" i="8"/>
  <c r="F212" i="8" s="1"/>
  <c r="G212" i="8" s="1"/>
  <c r="O212" i="8"/>
  <c r="C214" i="8"/>
  <c r="N213" i="8"/>
  <c r="P213" i="8" s="1"/>
  <c r="D213" i="8"/>
  <c r="E212" i="7"/>
  <c r="F212" i="7" s="1"/>
  <c r="G212" i="7" s="1"/>
  <c r="O212" i="7"/>
  <c r="J203" i="7" l="1"/>
  <c r="M202" i="7"/>
  <c r="L202" i="7"/>
  <c r="Q202" i="7"/>
  <c r="R202" i="7" s="1"/>
  <c r="S202" i="7" s="1"/>
  <c r="T202" i="7" s="1"/>
  <c r="W202" i="7" s="1"/>
  <c r="X202" i="7" s="1"/>
  <c r="B217" i="7"/>
  <c r="K216" i="7"/>
  <c r="V199" i="8"/>
  <c r="J199" i="8"/>
  <c r="S198" i="8"/>
  <c r="T198" i="8" s="1"/>
  <c r="W198" i="8" s="1"/>
  <c r="X198" i="8" s="1"/>
  <c r="L198" i="8"/>
  <c r="Q198" i="8"/>
  <c r="R198" i="8" s="1"/>
  <c r="M198" i="8"/>
  <c r="V203" i="7"/>
  <c r="N214" i="8"/>
  <c r="P214" i="8" s="1"/>
  <c r="C215" i="8"/>
  <c r="D214" i="8"/>
  <c r="E213" i="7"/>
  <c r="F213" i="7" s="1"/>
  <c r="G213" i="7" s="1"/>
  <c r="O213" i="7"/>
  <c r="K216" i="8"/>
  <c r="B217" i="8"/>
  <c r="O213" i="8"/>
  <c r="E213" i="8"/>
  <c r="F213" i="8" s="1"/>
  <c r="G213" i="8" s="1"/>
  <c r="C215" i="7"/>
  <c r="D214" i="7"/>
  <c r="Q199" i="8" l="1"/>
  <c r="R199" i="8" s="1"/>
  <c r="L199" i="8"/>
  <c r="S199" i="8"/>
  <c r="T199" i="8" s="1"/>
  <c r="W199" i="8" s="1"/>
  <c r="X199" i="8" s="1"/>
  <c r="M199" i="8"/>
  <c r="J200" i="8" s="1"/>
  <c r="D215" i="8"/>
  <c r="C216" i="8"/>
  <c r="N215" i="8"/>
  <c r="P215" i="8" s="1"/>
  <c r="V200" i="8"/>
  <c r="B218" i="7"/>
  <c r="K217" i="7"/>
  <c r="K217" i="8"/>
  <c r="B218" i="8"/>
  <c r="O214" i="8"/>
  <c r="E214" i="8"/>
  <c r="F214" i="8" s="1"/>
  <c r="G214" i="8" s="1"/>
  <c r="E214" i="7"/>
  <c r="F214" i="7" s="1"/>
  <c r="G214" i="7" s="1"/>
  <c r="O214" i="7"/>
  <c r="V204" i="7"/>
  <c r="C216" i="7"/>
  <c r="D215" i="7"/>
  <c r="L203" i="7"/>
  <c r="J204" i="7" s="1"/>
  <c r="Q203" i="7"/>
  <c r="R203" i="7" s="1"/>
  <c r="M203" i="7"/>
  <c r="S203" i="7"/>
  <c r="T203" i="7" s="1"/>
  <c r="W203" i="7" s="1"/>
  <c r="X203" i="7" s="1"/>
  <c r="M204" i="7" l="1"/>
  <c r="V205" i="7" s="1"/>
  <c r="Q204" i="7"/>
  <c r="R204" i="7" s="1"/>
  <c r="S204" i="7" s="1"/>
  <c r="T204" i="7" s="1"/>
  <c r="W204" i="7" s="1"/>
  <c r="X204" i="7" s="1"/>
  <c r="L204" i="7"/>
  <c r="J205" i="7" s="1"/>
  <c r="M200" i="8"/>
  <c r="L200" i="8"/>
  <c r="N200" i="8"/>
  <c r="C217" i="7"/>
  <c r="D216" i="7"/>
  <c r="D216" i="8"/>
  <c r="N216" i="8"/>
  <c r="P216" i="8" s="1"/>
  <c r="C217" i="8"/>
  <c r="O215" i="8"/>
  <c r="E215" i="8"/>
  <c r="F215" i="8" s="1"/>
  <c r="G215" i="8" s="1"/>
  <c r="V201" i="8"/>
  <c r="E215" i="7"/>
  <c r="F215" i="7" s="1"/>
  <c r="G215" i="7" s="1"/>
  <c r="O215" i="7"/>
  <c r="B219" i="8"/>
  <c r="K218" i="8"/>
  <c r="B219" i="7"/>
  <c r="K218" i="7"/>
  <c r="J206" i="7" l="1"/>
  <c r="L205" i="7"/>
  <c r="M205" i="7"/>
  <c r="Q205" i="7"/>
  <c r="R205" i="7" s="1"/>
  <c r="S205" i="7" s="1"/>
  <c r="T205" i="7" s="1"/>
  <c r="W205" i="7" s="1"/>
  <c r="X205" i="7" s="1"/>
  <c r="V206" i="7"/>
  <c r="C218" i="7"/>
  <c r="D217" i="7"/>
  <c r="P200" i="8"/>
  <c r="Q200" i="8" s="1"/>
  <c r="R200" i="8" s="1"/>
  <c r="S200" i="8" s="1"/>
  <c r="T200" i="8" s="1"/>
  <c r="W200" i="8" s="1"/>
  <c r="X200" i="8" s="1"/>
  <c r="U201" i="8"/>
  <c r="U202" i="8" s="1"/>
  <c r="U203" i="8" s="1"/>
  <c r="U204" i="8" s="1"/>
  <c r="U205" i="8" s="1"/>
  <c r="U206" i="8" s="1"/>
  <c r="U207" i="8" s="1"/>
  <c r="U208" i="8" s="1"/>
  <c r="U209" i="8" s="1"/>
  <c r="U210" i="8" s="1"/>
  <c r="U211" i="8" s="1"/>
  <c r="U212" i="8" s="1"/>
  <c r="J201" i="8"/>
  <c r="N217" i="8"/>
  <c r="P217" i="8" s="1"/>
  <c r="D217" i="8"/>
  <c r="C218" i="8"/>
  <c r="E216" i="8"/>
  <c r="F216" i="8" s="1"/>
  <c r="G216" i="8" s="1"/>
  <c r="O216" i="8"/>
  <c r="K219" i="7"/>
  <c r="B220" i="7"/>
  <c r="B220" i="8"/>
  <c r="K219" i="8"/>
  <c r="O216" i="7"/>
  <c r="E216" i="7"/>
  <c r="F216" i="7" s="1"/>
  <c r="G216" i="7" s="1"/>
  <c r="Q201" i="8" l="1"/>
  <c r="R201" i="8" s="1"/>
  <c r="S201" i="8" s="1"/>
  <c r="T201" i="8" s="1"/>
  <c r="W201" i="8" s="1"/>
  <c r="X201" i="8" s="1"/>
  <c r="M201" i="8"/>
  <c r="V202" i="8" s="1"/>
  <c r="L201" i="8"/>
  <c r="J202" i="8" s="1"/>
  <c r="B221" i="8"/>
  <c r="K220" i="8"/>
  <c r="V207" i="7"/>
  <c r="M206" i="7"/>
  <c r="S206" i="7"/>
  <c r="T206" i="7" s="1"/>
  <c r="W206" i="7" s="1"/>
  <c r="X206" i="7" s="1"/>
  <c r="Q206" i="7"/>
  <c r="R206" i="7" s="1"/>
  <c r="L206" i="7"/>
  <c r="J207" i="7" s="1"/>
  <c r="C219" i="7"/>
  <c r="D218" i="7"/>
  <c r="N218" i="8"/>
  <c r="P218" i="8" s="1"/>
  <c r="D218" i="8"/>
  <c r="C219" i="8"/>
  <c r="B221" i="7"/>
  <c r="K220" i="7"/>
  <c r="O217" i="7"/>
  <c r="E217" i="7"/>
  <c r="F217" i="7" s="1"/>
  <c r="G217" i="7" s="1"/>
  <c r="E217" i="8"/>
  <c r="F217" i="8" s="1"/>
  <c r="G217" i="8" s="1"/>
  <c r="O217" i="8"/>
  <c r="Q207" i="7" l="1"/>
  <c r="R207" i="7" s="1"/>
  <c r="S207" i="7" s="1"/>
  <c r="T207" i="7" s="1"/>
  <c r="W207" i="7" s="1"/>
  <c r="X207" i="7" s="1"/>
  <c r="M207" i="7"/>
  <c r="L207" i="7"/>
  <c r="J208" i="7"/>
  <c r="L202" i="8"/>
  <c r="M202" i="8"/>
  <c r="V203" i="8" s="1"/>
  <c r="Q202" i="8"/>
  <c r="R202" i="8" s="1"/>
  <c r="S202" i="8" s="1"/>
  <c r="T202" i="8" s="1"/>
  <c r="W202" i="8" s="1"/>
  <c r="X202" i="8" s="1"/>
  <c r="B222" i="8"/>
  <c r="K221" i="8"/>
  <c r="D219" i="7"/>
  <c r="C220" i="7"/>
  <c r="C220" i="8"/>
  <c r="N219" i="8"/>
  <c r="P219" i="8" s="1"/>
  <c r="D219" i="8"/>
  <c r="E218" i="8"/>
  <c r="F218" i="8" s="1"/>
  <c r="G218" i="8" s="1"/>
  <c r="O218" i="8"/>
  <c r="V208" i="7"/>
  <c r="B222" i="7"/>
  <c r="K221" i="7"/>
  <c r="O218" i="7"/>
  <c r="E218" i="7"/>
  <c r="F218" i="7" s="1"/>
  <c r="G218" i="7" s="1"/>
  <c r="K222" i="8" l="1"/>
  <c r="B223" i="8"/>
  <c r="J203" i="8"/>
  <c r="L208" i="7"/>
  <c r="Q208" i="7"/>
  <c r="R208" i="7" s="1"/>
  <c r="S208" i="7" s="1"/>
  <c r="T208" i="7" s="1"/>
  <c r="W208" i="7" s="1"/>
  <c r="X208" i="7" s="1"/>
  <c r="M208" i="7"/>
  <c r="V209" i="7" s="1"/>
  <c r="K222" i="7"/>
  <c r="B223" i="7"/>
  <c r="D220" i="7"/>
  <c r="C221" i="7"/>
  <c r="O219" i="7"/>
  <c r="E219" i="7"/>
  <c r="F219" i="7" s="1"/>
  <c r="G219" i="7" s="1"/>
  <c r="O219" i="8"/>
  <c r="E219" i="8"/>
  <c r="F219" i="8" s="1"/>
  <c r="G219" i="8" s="1"/>
  <c r="C221" i="8"/>
  <c r="N220" i="8"/>
  <c r="P220" i="8" s="1"/>
  <c r="D220" i="8"/>
  <c r="O220" i="8" l="1"/>
  <c r="E220" i="8"/>
  <c r="F220" i="8" s="1"/>
  <c r="G220" i="8" s="1"/>
  <c r="K223" i="7"/>
  <c r="B224" i="7"/>
  <c r="J209" i="7"/>
  <c r="Q203" i="8"/>
  <c r="R203" i="8" s="1"/>
  <c r="S203" i="8" s="1"/>
  <c r="T203" i="8" s="1"/>
  <c r="W203" i="8" s="1"/>
  <c r="X203" i="8" s="1"/>
  <c r="M203" i="8"/>
  <c r="V204" i="8" s="1"/>
  <c r="L203" i="8"/>
  <c r="J204" i="8" s="1"/>
  <c r="K223" i="8"/>
  <c r="B224" i="8"/>
  <c r="D221" i="8"/>
  <c r="C222" i="8"/>
  <c r="N221" i="8"/>
  <c r="P221" i="8" s="1"/>
  <c r="D221" i="7"/>
  <c r="C222" i="7"/>
  <c r="E220" i="7"/>
  <c r="F220" i="7" s="1"/>
  <c r="G220" i="7" s="1"/>
  <c r="O220" i="7"/>
  <c r="Q204" i="8" l="1"/>
  <c r="R204" i="8" s="1"/>
  <c r="S204" i="8"/>
  <c r="T204" i="8" s="1"/>
  <c r="W204" i="8" s="1"/>
  <c r="X204" i="8" s="1"/>
  <c r="M204" i="8"/>
  <c r="L204" i="8"/>
  <c r="J205" i="8" s="1"/>
  <c r="K224" i="7"/>
  <c r="B225" i="7"/>
  <c r="E221" i="7"/>
  <c r="F221" i="7" s="1"/>
  <c r="G221" i="7" s="1"/>
  <c r="O221" i="7"/>
  <c r="V205" i="8"/>
  <c r="D222" i="8"/>
  <c r="N222" i="8"/>
  <c r="P222" i="8" s="1"/>
  <c r="C223" i="8"/>
  <c r="C223" i="7"/>
  <c r="D222" i="7"/>
  <c r="M209" i="7"/>
  <c r="V210" i="7" s="1"/>
  <c r="Q209" i="7"/>
  <c r="R209" i="7" s="1"/>
  <c r="S209" i="7" s="1"/>
  <c r="T209" i="7" s="1"/>
  <c r="W209" i="7" s="1"/>
  <c r="X209" i="7" s="1"/>
  <c r="L209" i="7"/>
  <c r="J210" i="7" s="1"/>
  <c r="O221" i="8"/>
  <c r="E221" i="8"/>
  <c r="F221" i="8" s="1"/>
  <c r="G221" i="8" s="1"/>
  <c r="B225" i="8"/>
  <c r="K224" i="8"/>
  <c r="Q210" i="7" l="1"/>
  <c r="R210" i="7" s="1"/>
  <c r="S210" i="7" s="1"/>
  <c r="T210" i="7" s="1"/>
  <c r="W210" i="7" s="1"/>
  <c r="X210" i="7" s="1"/>
  <c r="M210" i="7"/>
  <c r="L210" i="7"/>
  <c r="J211" i="7" s="1"/>
  <c r="L205" i="8"/>
  <c r="Q205" i="8"/>
  <c r="R205" i="8" s="1"/>
  <c r="S205" i="8" s="1"/>
  <c r="T205" i="8" s="1"/>
  <c r="W205" i="8" s="1"/>
  <c r="X205" i="8" s="1"/>
  <c r="M205" i="8"/>
  <c r="J206" i="8" s="1"/>
  <c r="K225" i="7"/>
  <c r="B226" i="7"/>
  <c r="E222" i="8"/>
  <c r="F222" i="8" s="1"/>
  <c r="G222" i="8" s="1"/>
  <c r="O222" i="8"/>
  <c r="D223" i="7"/>
  <c r="C224" i="7"/>
  <c r="E222" i="7"/>
  <c r="F222" i="7" s="1"/>
  <c r="G222" i="7" s="1"/>
  <c r="O222" i="7"/>
  <c r="B226" i="8"/>
  <c r="K225" i="8"/>
  <c r="V206" i="8"/>
  <c r="V211" i="7"/>
  <c r="D223" i="8"/>
  <c r="C224" i="8"/>
  <c r="N223" i="8"/>
  <c r="P223" i="8" s="1"/>
  <c r="L206" i="8" l="1"/>
  <c r="Q206" i="8"/>
  <c r="R206" i="8" s="1"/>
  <c r="S206" i="8" s="1"/>
  <c r="T206" i="8" s="1"/>
  <c r="W206" i="8" s="1"/>
  <c r="X206" i="8" s="1"/>
  <c r="M206" i="8"/>
  <c r="J207" i="8" s="1"/>
  <c r="Q211" i="7"/>
  <c r="R211" i="7" s="1"/>
  <c r="S211" i="7" s="1"/>
  <c r="T211" i="7" s="1"/>
  <c r="W211" i="7" s="1"/>
  <c r="X211" i="7" s="1"/>
  <c r="M211" i="7"/>
  <c r="V212" i="7" s="1"/>
  <c r="L211" i="7"/>
  <c r="J212" i="7" s="1"/>
  <c r="B227" i="7"/>
  <c r="K226" i="7"/>
  <c r="D224" i="7"/>
  <c r="C225" i="7"/>
  <c r="K226" i="8"/>
  <c r="B227" i="8"/>
  <c r="O223" i="7"/>
  <c r="E223" i="7"/>
  <c r="F223" i="7" s="1"/>
  <c r="G223" i="7" s="1"/>
  <c r="D224" i="8"/>
  <c r="C225" i="8"/>
  <c r="V207" i="8"/>
  <c r="E223" i="8"/>
  <c r="F223" i="8" s="1"/>
  <c r="G223" i="8" s="1"/>
  <c r="O223" i="8"/>
  <c r="M212" i="7" l="1"/>
  <c r="V213" i="7" s="1"/>
  <c r="L212" i="7"/>
  <c r="J213" i="7" s="1"/>
  <c r="P212" i="7"/>
  <c r="P213" i="7" s="1"/>
  <c r="P214" i="7" s="1"/>
  <c r="P215" i="7" s="1"/>
  <c r="P216" i="7" s="1"/>
  <c r="P217" i="7" s="1"/>
  <c r="P218" i="7" s="1"/>
  <c r="P219" i="7" s="1"/>
  <c r="P220" i="7" s="1"/>
  <c r="P221" i="7" s="1"/>
  <c r="P222" i="7" s="1"/>
  <c r="P223" i="7" s="1"/>
  <c r="M207" i="8"/>
  <c r="V208" i="8" s="1"/>
  <c r="S207" i="8"/>
  <c r="T207" i="8" s="1"/>
  <c r="W207" i="8" s="1"/>
  <c r="X207" i="8" s="1"/>
  <c r="L207" i="8"/>
  <c r="J208" i="8" s="1"/>
  <c r="Q207" i="8"/>
  <c r="R207" i="8" s="1"/>
  <c r="E224" i="8"/>
  <c r="F224" i="8" s="1"/>
  <c r="G224" i="8" s="1"/>
  <c r="O224" i="8"/>
  <c r="B228" i="8"/>
  <c r="K227" i="8"/>
  <c r="D225" i="7"/>
  <c r="C226" i="7"/>
  <c r="K227" i="7"/>
  <c r="B228" i="7"/>
  <c r="C226" i="8"/>
  <c r="N225" i="8"/>
  <c r="P225" i="8" s="1"/>
  <c r="D225" i="8"/>
  <c r="E224" i="7"/>
  <c r="F224" i="7" s="1"/>
  <c r="G224" i="7" s="1"/>
  <c r="O224" i="7"/>
  <c r="Q208" i="8" l="1"/>
  <c r="R208" i="8" s="1"/>
  <c r="M208" i="8"/>
  <c r="S208" i="8"/>
  <c r="T208" i="8" s="1"/>
  <c r="W208" i="8" s="1"/>
  <c r="X208" i="8" s="1"/>
  <c r="L208" i="8"/>
  <c r="J209" i="8" s="1"/>
  <c r="Q213" i="7"/>
  <c r="R213" i="7" s="1"/>
  <c r="L213" i="7"/>
  <c r="J214" i="7" s="1"/>
  <c r="S213" i="7"/>
  <c r="T213" i="7" s="1"/>
  <c r="W213" i="7" s="1"/>
  <c r="X213" i="7" s="1"/>
  <c r="M213" i="7"/>
  <c r="V214" i="7" s="1"/>
  <c r="V209" i="8"/>
  <c r="B229" i="7"/>
  <c r="K228" i="7"/>
  <c r="C227" i="8"/>
  <c r="N226" i="8"/>
  <c r="P226" i="8" s="1"/>
  <c r="D226" i="8"/>
  <c r="K228" i="8"/>
  <c r="B229" i="8"/>
  <c r="E225" i="7"/>
  <c r="F225" i="7" s="1"/>
  <c r="G225" i="7" s="1"/>
  <c r="O225" i="7"/>
  <c r="D226" i="7"/>
  <c r="C227" i="7"/>
  <c r="Q212" i="7"/>
  <c r="R212" i="7" s="1"/>
  <c r="S212" i="7" s="1"/>
  <c r="T212" i="7" s="1"/>
  <c r="W212" i="7" s="1"/>
  <c r="X212" i="7" s="1"/>
  <c r="O225" i="8"/>
  <c r="E225" i="8"/>
  <c r="F225" i="8" s="1"/>
  <c r="G225" i="8" s="1"/>
  <c r="Q214" i="7" l="1"/>
  <c r="R214" i="7" s="1"/>
  <c r="S214" i="7" s="1"/>
  <c r="T214" i="7" s="1"/>
  <c r="W214" i="7" s="1"/>
  <c r="X214" i="7" s="1"/>
  <c r="M214" i="7"/>
  <c r="V215" i="7" s="1"/>
  <c r="L214" i="7"/>
  <c r="J215" i="7" s="1"/>
  <c r="Q209" i="8"/>
  <c r="R209" i="8" s="1"/>
  <c r="S209" i="8" s="1"/>
  <c r="T209" i="8" s="1"/>
  <c r="W209" i="8" s="1"/>
  <c r="X209" i="8" s="1"/>
  <c r="M209" i="8"/>
  <c r="V210" i="8" s="1"/>
  <c r="L209" i="8"/>
  <c r="J210" i="8" s="1"/>
  <c r="O226" i="7"/>
  <c r="E226" i="7"/>
  <c r="F226" i="7" s="1"/>
  <c r="G226" i="7" s="1"/>
  <c r="K229" i="8"/>
  <c r="B230" i="8"/>
  <c r="D227" i="8"/>
  <c r="C228" i="8"/>
  <c r="N227" i="8"/>
  <c r="P227" i="8" s="1"/>
  <c r="O226" i="8"/>
  <c r="E226" i="8"/>
  <c r="F226" i="8" s="1"/>
  <c r="G226" i="8" s="1"/>
  <c r="C228" i="7"/>
  <c r="D227" i="7"/>
  <c r="B230" i="7"/>
  <c r="K229" i="7"/>
  <c r="M210" i="8" l="1"/>
  <c r="L210" i="8"/>
  <c r="Q210" i="8"/>
  <c r="R210" i="8" s="1"/>
  <c r="S210" i="8" s="1"/>
  <c r="T210" i="8" s="1"/>
  <c r="W210" i="8" s="1"/>
  <c r="X210" i="8" s="1"/>
  <c r="J211" i="8"/>
  <c r="V211" i="8"/>
  <c r="L215" i="7"/>
  <c r="Q215" i="7"/>
  <c r="R215" i="7" s="1"/>
  <c r="S215" i="7" s="1"/>
  <c r="T215" i="7" s="1"/>
  <c r="W215" i="7" s="1"/>
  <c r="X215" i="7" s="1"/>
  <c r="J216" i="7"/>
  <c r="M215" i="7"/>
  <c r="V216" i="7" s="1"/>
  <c r="C229" i="7"/>
  <c r="D228" i="7"/>
  <c r="D228" i="8"/>
  <c r="N228" i="8"/>
  <c r="P228" i="8" s="1"/>
  <c r="C229" i="8"/>
  <c r="O227" i="8"/>
  <c r="E227" i="8"/>
  <c r="F227" i="8" s="1"/>
  <c r="G227" i="8" s="1"/>
  <c r="B231" i="8"/>
  <c r="K230" i="8"/>
  <c r="O227" i="7"/>
  <c r="E227" i="7"/>
  <c r="F227" i="7" s="1"/>
  <c r="G227" i="7" s="1"/>
  <c r="B231" i="7"/>
  <c r="K230" i="7"/>
  <c r="E228" i="8" l="1"/>
  <c r="F228" i="8" s="1"/>
  <c r="G228" i="8" s="1"/>
  <c r="O228" i="8"/>
  <c r="Q211" i="8"/>
  <c r="R211" i="8" s="1"/>
  <c r="L211" i="8"/>
  <c r="M211" i="8"/>
  <c r="S211" i="8"/>
  <c r="T211" i="8" s="1"/>
  <c r="W211" i="8" s="1"/>
  <c r="X211" i="8" s="1"/>
  <c r="J212" i="8"/>
  <c r="B232" i="8"/>
  <c r="K231" i="8"/>
  <c r="K231" i="7"/>
  <c r="B232" i="7"/>
  <c r="D229" i="7"/>
  <c r="C230" i="7"/>
  <c r="N229" i="8"/>
  <c r="P229" i="8" s="1"/>
  <c r="D229" i="8"/>
  <c r="C230" i="8"/>
  <c r="V212" i="8"/>
  <c r="O228" i="7"/>
  <c r="E228" i="7"/>
  <c r="F228" i="7" s="1"/>
  <c r="G228" i="7" s="1"/>
  <c r="M216" i="7"/>
  <c r="V217" i="7" s="1"/>
  <c r="L216" i="7"/>
  <c r="J217" i="7" s="1"/>
  <c r="Q216" i="7"/>
  <c r="R216" i="7" s="1"/>
  <c r="S216" i="7" s="1"/>
  <c r="T216" i="7" s="1"/>
  <c r="W216" i="7" s="1"/>
  <c r="X216" i="7" s="1"/>
  <c r="M217" i="7" l="1"/>
  <c r="L217" i="7"/>
  <c r="J218" i="7" s="1"/>
  <c r="Q217" i="7"/>
  <c r="R217" i="7" s="1"/>
  <c r="S217" i="7" s="1"/>
  <c r="T217" i="7" s="1"/>
  <c r="W217" i="7" s="1"/>
  <c r="X217" i="7" s="1"/>
  <c r="V218" i="7"/>
  <c r="B233" i="8"/>
  <c r="K232" i="8"/>
  <c r="E229" i="8"/>
  <c r="F229" i="8" s="1"/>
  <c r="G229" i="8" s="1"/>
  <c r="O229" i="8"/>
  <c r="C231" i="7"/>
  <c r="D230" i="7"/>
  <c r="N230" i="8"/>
  <c r="P230" i="8" s="1"/>
  <c r="D230" i="8"/>
  <c r="C231" i="8"/>
  <c r="M212" i="8"/>
  <c r="V213" i="8" s="1"/>
  <c r="L212" i="8"/>
  <c r="J213" i="8" s="1"/>
  <c r="N212" i="8"/>
  <c r="O229" i="7"/>
  <c r="E229" i="7"/>
  <c r="F229" i="7" s="1"/>
  <c r="G229" i="7" s="1"/>
  <c r="B233" i="7"/>
  <c r="K232" i="7"/>
  <c r="Q213" i="8" l="1"/>
  <c r="R213" i="8" s="1"/>
  <c r="S213" i="8" s="1"/>
  <c r="T213" i="8" s="1"/>
  <c r="W213" i="8" s="1"/>
  <c r="X213" i="8" s="1"/>
  <c r="M213" i="8"/>
  <c r="L213" i="8"/>
  <c r="J214" i="8" s="1"/>
  <c r="V214" i="8"/>
  <c r="M218" i="7"/>
  <c r="L218" i="7"/>
  <c r="Q218" i="7"/>
  <c r="R218" i="7" s="1"/>
  <c r="S218" i="7" s="1"/>
  <c r="T218" i="7" s="1"/>
  <c r="W218" i="7" s="1"/>
  <c r="X218" i="7" s="1"/>
  <c r="J219" i="7"/>
  <c r="D231" i="7"/>
  <c r="C232" i="7"/>
  <c r="C232" i="8"/>
  <c r="N231" i="8"/>
  <c r="P231" i="8" s="1"/>
  <c r="D231" i="8"/>
  <c r="V219" i="7"/>
  <c r="O230" i="8"/>
  <c r="E230" i="8"/>
  <c r="F230" i="8" s="1"/>
  <c r="G230" i="8" s="1"/>
  <c r="B234" i="7"/>
  <c r="K233" i="7"/>
  <c r="B234" i="8"/>
  <c r="K233" i="8"/>
  <c r="P212" i="8"/>
  <c r="Q212" i="8" s="1"/>
  <c r="R212" i="8" s="1"/>
  <c r="S212" i="8" s="1"/>
  <c r="T212" i="8" s="1"/>
  <c r="W212" i="8" s="1"/>
  <c r="X212" i="8" s="1"/>
  <c r="U213" i="8"/>
  <c r="U214" i="8" s="1"/>
  <c r="U215" i="8" s="1"/>
  <c r="U216" i="8" s="1"/>
  <c r="U217" i="8" s="1"/>
  <c r="U218" i="8" s="1"/>
  <c r="U219" i="8" s="1"/>
  <c r="U220" i="8" s="1"/>
  <c r="U221" i="8" s="1"/>
  <c r="U222" i="8" s="1"/>
  <c r="U223" i="8" s="1"/>
  <c r="U224" i="8" s="1"/>
  <c r="E230" i="7"/>
  <c r="F230" i="7" s="1"/>
  <c r="G230" i="7" s="1"/>
  <c r="O230" i="7"/>
  <c r="M214" i="8" l="1"/>
  <c r="L214" i="8"/>
  <c r="J215" i="8" s="1"/>
  <c r="Q214" i="8"/>
  <c r="R214" i="8" s="1"/>
  <c r="S214" i="8" s="1"/>
  <c r="T214" i="8" s="1"/>
  <c r="W214" i="8" s="1"/>
  <c r="X214" i="8" s="1"/>
  <c r="K234" i="7"/>
  <c r="B235" i="7"/>
  <c r="O231" i="8"/>
  <c r="E231" i="8"/>
  <c r="F231" i="8" s="1"/>
  <c r="G231" i="8" s="1"/>
  <c r="L219" i="7"/>
  <c r="J220" i="7" s="1"/>
  <c r="S219" i="7"/>
  <c r="T219" i="7" s="1"/>
  <c r="W219" i="7" s="1"/>
  <c r="X219" i="7" s="1"/>
  <c r="Q219" i="7"/>
  <c r="R219" i="7" s="1"/>
  <c r="M219" i="7"/>
  <c r="V220" i="7"/>
  <c r="V215" i="8"/>
  <c r="D232" i="7"/>
  <c r="C233" i="7"/>
  <c r="C233" i="8"/>
  <c r="N232" i="8"/>
  <c r="P232" i="8" s="1"/>
  <c r="D232" i="8"/>
  <c r="K234" i="8"/>
  <c r="B235" i="8"/>
  <c r="O231" i="7"/>
  <c r="E231" i="7"/>
  <c r="F231" i="7" s="1"/>
  <c r="G231" i="7" s="1"/>
  <c r="L220" i="7" l="1"/>
  <c r="Q220" i="7"/>
  <c r="R220" i="7" s="1"/>
  <c r="M220" i="7"/>
  <c r="V221" i="7" s="1"/>
  <c r="S220" i="7"/>
  <c r="T220" i="7" s="1"/>
  <c r="W220" i="7" s="1"/>
  <c r="X220" i="7" s="1"/>
  <c r="J221" i="7"/>
  <c r="M215" i="8"/>
  <c r="V216" i="8" s="1"/>
  <c r="L215" i="8"/>
  <c r="J216" i="8" s="1"/>
  <c r="Q215" i="8"/>
  <c r="R215" i="8" s="1"/>
  <c r="S215" i="8" s="1"/>
  <c r="T215" i="8" s="1"/>
  <c r="W215" i="8" s="1"/>
  <c r="X215" i="8" s="1"/>
  <c r="B236" i="7"/>
  <c r="K235" i="7"/>
  <c r="D233" i="8"/>
  <c r="C234" i="8"/>
  <c r="N233" i="8"/>
  <c r="P233" i="8" s="1"/>
  <c r="D233" i="7"/>
  <c r="C234" i="7"/>
  <c r="E232" i="7"/>
  <c r="F232" i="7" s="1"/>
  <c r="G232" i="7" s="1"/>
  <c r="O232" i="7"/>
  <c r="K235" i="8"/>
  <c r="B236" i="8"/>
  <c r="O232" i="8"/>
  <c r="E232" i="8"/>
  <c r="F232" i="8" s="1"/>
  <c r="G232" i="8" s="1"/>
  <c r="Q216" i="8" l="1"/>
  <c r="R216" i="8" s="1"/>
  <c r="S216" i="8"/>
  <c r="T216" i="8" s="1"/>
  <c r="W216" i="8" s="1"/>
  <c r="X216" i="8" s="1"/>
  <c r="M216" i="8"/>
  <c r="L216" i="8"/>
  <c r="J217" i="8" s="1"/>
  <c r="V217" i="8"/>
  <c r="E233" i="7"/>
  <c r="F233" i="7" s="1"/>
  <c r="G233" i="7" s="1"/>
  <c r="O233" i="7"/>
  <c r="M221" i="7"/>
  <c r="J222" i="7" s="1"/>
  <c r="Q221" i="7"/>
  <c r="R221" i="7" s="1"/>
  <c r="S221" i="7" s="1"/>
  <c r="T221" i="7" s="1"/>
  <c r="W221" i="7" s="1"/>
  <c r="X221" i="7" s="1"/>
  <c r="L221" i="7"/>
  <c r="B237" i="7"/>
  <c r="K236" i="7"/>
  <c r="C235" i="7"/>
  <c r="D234" i="7"/>
  <c r="D234" i="8"/>
  <c r="C235" i="8"/>
  <c r="N234" i="8"/>
  <c r="P234" i="8" s="1"/>
  <c r="B237" i="8"/>
  <c r="K236" i="8"/>
  <c r="O233" i="8"/>
  <c r="E233" i="8"/>
  <c r="F233" i="8" s="1"/>
  <c r="G233" i="8" s="1"/>
  <c r="Q222" i="7" l="1"/>
  <c r="R222" i="7" s="1"/>
  <c r="S222" i="7" s="1"/>
  <c r="T222" i="7" s="1"/>
  <c r="W222" i="7" s="1"/>
  <c r="X222" i="7" s="1"/>
  <c r="M222" i="7"/>
  <c r="L222" i="7"/>
  <c r="J223" i="7" s="1"/>
  <c r="Q217" i="8"/>
  <c r="R217" i="8" s="1"/>
  <c r="S217" i="8"/>
  <c r="T217" i="8" s="1"/>
  <c r="W217" i="8" s="1"/>
  <c r="X217" i="8" s="1"/>
  <c r="L217" i="8"/>
  <c r="J218" i="8" s="1"/>
  <c r="M217" i="8"/>
  <c r="D235" i="7"/>
  <c r="C236" i="7"/>
  <c r="V222" i="7"/>
  <c r="D235" i="8"/>
  <c r="N235" i="8"/>
  <c r="P235" i="8" s="1"/>
  <c r="C236" i="8"/>
  <c r="E234" i="8"/>
  <c r="F234" i="8" s="1"/>
  <c r="G234" i="8" s="1"/>
  <c r="O234" i="8"/>
  <c r="E234" i="7"/>
  <c r="F234" i="7" s="1"/>
  <c r="G234" i="7" s="1"/>
  <c r="O234" i="7"/>
  <c r="V218" i="8"/>
  <c r="B238" i="7"/>
  <c r="K237" i="7"/>
  <c r="B238" i="8"/>
  <c r="K237" i="8"/>
  <c r="Q223" i="7" l="1"/>
  <c r="R223" i="7" s="1"/>
  <c r="S223" i="7" s="1"/>
  <c r="T223" i="7" s="1"/>
  <c r="W223" i="7" s="1"/>
  <c r="X223" i="7" s="1"/>
  <c r="M223" i="7"/>
  <c r="L223" i="7"/>
  <c r="J224" i="7" s="1"/>
  <c r="M218" i="8"/>
  <c r="L218" i="8"/>
  <c r="J219" i="8"/>
  <c r="Q218" i="8"/>
  <c r="R218" i="8" s="1"/>
  <c r="S218" i="8" s="1"/>
  <c r="T218" i="8" s="1"/>
  <c r="W218" i="8" s="1"/>
  <c r="X218" i="8" s="1"/>
  <c r="V219" i="8"/>
  <c r="O235" i="7"/>
  <c r="E235" i="7"/>
  <c r="F235" i="7" s="1"/>
  <c r="G235" i="7" s="1"/>
  <c r="C237" i="8"/>
  <c r="D236" i="8"/>
  <c r="B239" i="8"/>
  <c r="K238" i="8"/>
  <c r="E235" i="8"/>
  <c r="F235" i="8" s="1"/>
  <c r="G235" i="8" s="1"/>
  <c r="O235" i="8"/>
  <c r="V223" i="7"/>
  <c r="V224" i="7" s="1"/>
  <c r="B239" i="7"/>
  <c r="K238" i="7"/>
  <c r="D236" i="7"/>
  <c r="C237" i="7"/>
  <c r="M224" i="7" l="1"/>
  <c r="L224" i="7"/>
  <c r="J225" i="7" s="1"/>
  <c r="P224" i="7"/>
  <c r="P225" i="7" s="1"/>
  <c r="P226" i="7" s="1"/>
  <c r="P227" i="7" s="1"/>
  <c r="P228" i="7" s="1"/>
  <c r="P229" i="7" s="1"/>
  <c r="P230" i="7" s="1"/>
  <c r="P231" i="7" s="1"/>
  <c r="P232" i="7" s="1"/>
  <c r="P233" i="7" s="1"/>
  <c r="P234" i="7" s="1"/>
  <c r="P235" i="7" s="1"/>
  <c r="E236" i="8"/>
  <c r="F236" i="8" s="1"/>
  <c r="G236" i="8" s="1"/>
  <c r="O236" i="8"/>
  <c r="C238" i="7"/>
  <c r="D237" i="7"/>
  <c r="M219" i="8"/>
  <c r="L219" i="8"/>
  <c r="J220" i="8"/>
  <c r="Q219" i="8"/>
  <c r="R219" i="8" s="1"/>
  <c r="S219" i="8" s="1"/>
  <c r="T219" i="8" s="1"/>
  <c r="W219" i="8" s="1"/>
  <c r="X219" i="8" s="1"/>
  <c r="K239" i="7"/>
  <c r="B240" i="7"/>
  <c r="V220" i="8"/>
  <c r="K239" i="8"/>
  <c r="B240" i="8"/>
  <c r="C238" i="8"/>
  <c r="N237" i="8"/>
  <c r="P237" i="8" s="1"/>
  <c r="D237" i="8"/>
  <c r="E236" i="7"/>
  <c r="F236" i="7" s="1"/>
  <c r="G236" i="7" s="1"/>
  <c r="O236" i="7"/>
  <c r="V225" i="7"/>
  <c r="Q225" i="7" l="1"/>
  <c r="R225" i="7" s="1"/>
  <c r="L225" i="7"/>
  <c r="S225" i="7"/>
  <c r="T225" i="7" s="1"/>
  <c r="W225" i="7" s="1"/>
  <c r="X225" i="7" s="1"/>
  <c r="M225" i="7"/>
  <c r="J226" i="7" s="1"/>
  <c r="C239" i="8"/>
  <c r="N238" i="8"/>
  <c r="P238" i="8" s="1"/>
  <c r="D238" i="8"/>
  <c r="E237" i="7"/>
  <c r="F237" i="7" s="1"/>
  <c r="G237" i="7" s="1"/>
  <c r="O237" i="7"/>
  <c r="D238" i="7"/>
  <c r="C239" i="7"/>
  <c r="K240" i="8"/>
  <c r="B241" i="8"/>
  <c r="B241" i="7"/>
  <c r="K240" i="7"/>
  <c r="V226" i="7"/>
  <c r="M220" i="8"/>
  <c r="V221" i="8" s="1"/>
  <c r="L220" i="8"/>
  <c r="J221" i="8" s="1"/>
  <c r="Q220" i="8"/>
  <c r="R220" i="8" s="1"/>
  <c r="S220" i="8" s="1"/>
  <c r="T220" i="8" s="1"/>
  <c r="W220" i="8" s="1"/>
  <c r="X220" i="8" s="1"/>
  <c r="Q224" i="7"/>
  <c r="R224" i="7" s="1"/>
  <c r="S224" i="7" s="1"/>
  <c r="T224" i="7" s="1"/>
  <c r="W224" i="7" s="1"/>
  <c r="X224" i="7" s="1"/>
  <c r="O237" i="8"/>
  <c r="E237" i="8"/>
  <c r="F237" i="8" s="1"/>
  <c r="G237" i="8" s="1"/>
  <c r="Q221" i="8" l="1"/>
  <c r="R221" i="8" s="1"/>
  <c r="S221" i="8"/>
  <c r="T221" i="8" s="1"/>
  <c r="W221" i="8" s="1"/>
  <c r="X221" i="8" s="1"/>
  <c r="M221" i="8"/>
  <c r="L221" i="8"/>
  <c r="J222" i="8" s="1"/>
  <c r="V222" i="8"/>
  <c r="M226" i="7"/>
  <c r="V227" i="7" s="1"/>
  <c r="Q226" i="7"/>
  <c r="R226" i="7" s="1"/>
  <c r="S226" i="7" s="1"/>
  <c r="T226" i="7" s="1"/>
  <c r="W226" i="7" s="1"/>
  <c r="X226" i="7" s="1"/>
  <c r="L226" i="7"/>
  <c r="J227" i="7" s="1"/>
  <c r="O238" i="7"/>
  <c r="E238" i="7"/>
  <c r="F238" i="7" s="1"/>
  <c r="G238" i="7" s="1"/>
  <c r="B242" i="7"/>
  <c r="K241" i="7"/>
  <c r="D239" i="8"/>
  <c r="N239" i="8"/>
  <c r="P239" i="8" s="1"/>
  <c r="C240" i="8"/>
  <c r="K241" i="8"/>
  <c r="B242" i="8"/>
  <c r="O238" i="8"/>
  <c r="E238" i="8"/>
  <c r="F238" i="8" s="1"/>
  <c r="G238" i="8" s="1"/>
  <c r="D239" i="7"/>
  <c r="C240" i="7"/>
  <c r="L227" i="7" l="1"/>
  <c r="Q227" i="7"/>
  <c r="R227" i="7" s="1"/>
  <c r="S227" i="7" s="1"/>
  <c r="T227" i="7" s="1"/>
  <c r="W227" i="7" s="1"/>
  <c r="X227" i="7" s="1"/>
  <c r="M227" i="7"/>
  <c r="J228" i="7" s="1"/>
  <c r="V228" i="7"/>
  <c r="Q222" i="8"/>
  <c r="R222" i="8" s="1"/>
  <c r="S222" i="8"/>
  <c r="T222" i="8" s="1"/>
  <c r="W222" i="8" s="1"/>
  <c r="X222" i="8" s="1"/>
  <c r="M222" i="8"/>
  <c r="V223" i="8" s="1"/>
  <c r="L222" i="8"/>
  <c r="J223" i="8" s="1"/>
  <c r="O239" i="8"/>
  <c r="E239" i="8"/>
  <c r="F239" i="8" s="1"/>
  <c r="G239" i="8" s="1"/>
  <c r="D240" i="8"/>
  <c r="N240" i="8"/>
  <c r="P240" i="8" s="1"/>
  <c r="C241" i="8"/>
  <c r="D240" i="7"/>
  <c r="C241" i="7"/>
  <c r="B243" i="7"/>
  <c r="K242" i="7"/>
  <c r="B243" i="8"/>
  <c r="K242" i="8"/>
  <c r="E239" i="7"/>
  <c r="F239" i="7" s="1"/>
  <c r="G239" i="7" s="1"/>
  <c r="O239" i="7"/>
  <c r="Q223" i="8" l="1"/>
  <c r="R223" i="8" s="1"/>
  <c r="L223" i="8"/>
  <c r="M223" i="8"/>
  <c r="J224" i="8" s="1"/>
  <c r="S223" i="8"/>
  <c r="T223" i="8" s="1"/>
  <c r="W223" i="8" s="1"/>
  <c r="X223" i="8" s="1"/>
  <c r="M228" i="7"/>
  <c r="V229" i="7" s="1"/>
  <c r="L228" i="7"/>
  <c r="J229" i="7"/>
  <c r="Q228" i="7"/>
  <c r="R228" i="7" s="1"/>
  <c r="S228" i="7"/>
  <c r="T228" i="7" s="1"/>
  <c r="W228" i="7" s="1"/>
  <c r="X228" i="7" s="1"/>
  <c r="V224" i="8"/>
  <c r="K243" i="7"/>
  <c r="B244" i="7"/>
  <c r="C242" i="8"/>
  <c r="D241" i="8"/>
  <c r="N241" i="8"/>
  <c r="P241" i="8" s="1"/>
  <c r="D241" i="7"/>
  <c r="C242" i="7"/>
  <c r="E240" i="8"/>
  <c r="F240" i="8" s="1"/>
  <c r="G240" i="8" s="1"/>
  <c r="O240" i="8"/>
  <c r="E240" i="7"/>
  <c r="F240" i="7" s="1"/>
  <c r="G240" i="7" s="1"/>
  <c r="O240" i="7"/>
  <c r="B244" i="8"/>
  <c r="K243" i="8"/>
  <c r="L224" i="8" l="1"/>
  <c r="M224" i="8"/>
  <c r="N224" i="8"/>
  <c r="V225" i="8"/>
  <c r="E241" i="7"/>
  <c r="F241" i="7" s="1"/>
  <c r="G241" i="7" s="1"/>
  <c r="O241" i="7"/>
  <c r="E241" i="8"/>
  <c r="F241" i="8" s="1"/>
  <c r="G241" i="8" s="1"/>
  <c r="O241" i="8"/>
  <c r="N242" i="8"/>
  <c r="P242" i="8" s="1"/>
  <c r="D242" i="8"/>
  <c r="C243" i="8"/>
  <c r="C243" i="7"/>
  <c r="D242" i="7"/>
  <c r="M229" i="7"/>
  <c r="V230" i="7" s="1"/>
  <c r="L229" i="7"/>
  <c r="J230" i="7" s="1"/>
  <c r="S229" i="7"/>
  <c r="T229" i="7" s="1"/>
  <c r="W229" i="7" s="1"/>
  <c r="X229" i="7" s="1"/>
  <c r="Q229" i="7"/>
  <c r="R229" i="7" s="1"/>
  <c r="B245" i="8"/>
  <c r="K244" i="8"/>
  <c r="K244" i="7"/>
  <c r="B245" i="7"/>
  <c r="Q230" i="7" l="1"/>
  <c r="R230" i="7" s="1"/>
  <c r="S230" i="7" s="1"/>
  <c r="T230" i="7" s="1"/>
  <c r="W230" i="7" s="1"/>
  <c r="X230" i="7" s="1"/>
  <c r="M230" i="7"/>
  <c r="L230" i="7"/>
  <c r="J231" i="7" s="1"/>
  <c r="V231" i="7"/>
  <c r="E242" i="7"/>
  <c r="F242" i="7" s="1"/>
  <c r="G242" i="7" s="1"/>
  <c r="O242" i="7"/>
  <c r="O242" i="8"/>
  <c r="E242" i="8"/>
  <c r="F242" i="8" s="1"/>
  <c r="G242" i="8" s="1"/>
  <c r="P224" i="8"/>
  <c r="Q224" i="8" s="1"/>
  <c r="R224" i="8" s="1"/>
  <c r="S224" i="8" s="1"/>
  <c r="T224" i="8" s="1"/>
  <c r="W224" i="8" s="1"/>
  <c r="X224" i="8" s="1"/>
  <c r="U225" i="8"/>
  <c r="U226" i="8" s="1"/>
  <c r="U227" i="8" s="1"/>
  <c r="U228" i="8" s="1"/>
  <c r="U229" i="8" s="1"/>
  <c r="U230" i="8" s="1"/>
  <c r="U231" i="8" s="1"/>
  <c r="U232" i="8" s="1"/>
  <c r="U233" i="8" s="1"/>
  <c r="U234" i="8" s="1"/>
  <c r="U235" i="8" s="1"/>
  <c r="U236" i="8" s="1"/>
  <c r="B246" i="7"/>
  <c r="K245" i="7"/>
  <c r="B246" i="8"/>
  <c r="K245" i="8"/>
  <c r="D243" i="7"/>
  <c r="C244" i="7"/>
  <c r="J225" i="8"/>
  <c r="C244" i="8"/>
  <c r="N243" i="8"/>
  <c r="P243" i="8" s="1"/>
  <c r="D243" i="8"/>
  <c r="L231" i="7" l="1"/>
  <c r="Q231" i="7"/>
  <c r="R231" i="7" s="1"/>
  <c r="S231" i="7" s="1"/>
  <c r="T231" i="7" s="1"/>
  <c r="W231" i="7" s="1"/>
  <c r="X231" i="7" s="1"/>
  <c r="M231" i="7"/>
  <c r="J232" i="7"/>
  <c r="O243" i="7"/>
  <c r="E243" i="7"/>
  <c r="F243" i="7" s="1"/>
  <c r="G243" i="7" s="1"/>
  <c r="V232" i="7"/>
  <c r="C245" i="8"/>
  <c r="N244" i="8"/>
  <c r="P244" i="8" s="1"/>
  <c r="D244" i="8"/>
  <c r="M225" i="8"/>
  <c r="V226" i="8" s="1"/>
  <c r="L225" i="8"/>
  <c r="Q225" i="8"/>
  <c r="R225" i="8" s="1"/>
  <c r="S225" i="8" s="1"/>
  <c r="T225" i="8" s="1"/>
  <c r="W225" i="8" s="1"/>
  <c r="X225" i="8" s="1"/>
  <c r="B247" i="7"/>
  <c r="K246" i="7"/>
  <c r="D244" i="7"/>
  <c r="C245" i="7"/>
  <c r="K246" i="8"/>
  <c r="B247" i="8"/>
  <c r="O243" i="8"/>
  <c r="E243" i="8"/>
  <c r="F243" i="8" s="1"/>
  <c r="G243" i="8" s="1"/>
  <c r="K247" i="8" l="1"/>
  <c r="B248" i="8"/>
  <c r="D245" i="7"/>
  <c r="C246" i="7"/>
  <c r="E244" i="7"/>
  <c r="F244" i="7" s="1"/>
  <c r="G244" i="7" s="1"/>
  <c r="O244" i="7"/>
  <c r="D245" i="8"/>
  <c r="C246" i="8"/>
  <c r="N245" i="8"/>
  <c r="P245" i="8" s="1"/>
  <c r="B248" i="7"/>
  <c r="K247" i="7"/>
  <c r="O244" i="8"/>
  <c r="E244" i="8"/>
  <c r="F244" i="8" s="1"/>
  <c r="G244" i="8" s="1"/>
  <c r="L232" i="7"/>
  <c r="Q232" i="7"/>
  <c r="R232" i="7" s="1"/>
  <c r="S232" i="7" s="1"/>
  <c r="T232" i="7" s="1"/>
  <c r="W232" i="7" s="1"/>
  <c r="X232" i="7" s="1"/>
  <c r="M232" i="7"/>
  <c r="J233" i="7" s="1"/>
  <c r="J226" i="8"/>
  <c r="M233" i="7" l="1"/>
  <c r="Q233" i="7"/>
  <c r="R233" i="7" s="1"/>
  <c r="S233" i="7"/>
  <c r="T233" i="7" s="1"/>
  <c r="L233" i="7"/>
  <c r="J234" i="7" s="1"/>
  <c r="S226" i="8"/>
  <c r="T226" i="8" s="1"/>
  <c r="W226" i="8" s="1"/>
  <c r="X226" i="8" s="1"/>
  <c r="Q226" i="8"/>
  <c r="R226" i="8" s="1"/>
  <c r="M226" i="8"/>
  <c r="V227" i="8" s="1"/>
  <c r="L226" i="8"/>
  <c r="J227" i="8" s="1"/>
  <c r="V233" i="7"/>
  <c r="V234" i="7" s="1"/>
  <c r="D246" i="8"/>
  <c r="C247" i="8"/>
  <c r="N246" i="8"/>
  <c r="P246" i="8" s="1"/>
  <c r="O245" i="8"/>
  <c r="E245" i="8"/>
  <c r="F245" i="8" s="1"/>
  <c r="G245" i="8" s="1"/>
  <c r="C247" i="7"/>
  <c r="D246" i="7"/>
  <c r="E245" i="7"/>
  <c r="F245" i="7" s="1"/>
  <c r="G245" i="7" s="1"/>
  <c r="O245" i="7"/>
  <c r="B249" i="8"/>
  <c r="K248" i="8"/>
  <c r="B249" i="7"/>
  <c r="K248" i="7"/>
  <c r="Q227" i="8" l="1"/>
  <c r="R227" i="8" s="1"/>
  <c r="S227" i="8"/>
  <c r="T227" i="8" s="1"/>
  <c r="W227" i="8" s="1"/>
  <c r="X227" i="8" s="1"/>
  <c r="M227" i="8"/>
  <c r="J228" i="8" s="1"/>
  <c r="L227" i="8"/>
  <c r="L234" i="7"/>
  <c r="Q234" i="7"/>
  <c r="R234" i="7" s="1"/>
  <c r="S234" i="7" s="1"/>
  <c r="T234" i="7" s="1"/>
  <c r="W234" i="7" s="1"/>
  <c r="X234" i="7" s="1"/>
  <c r="M234" i="7"/>
  <c r="J235" i="7" s="1"/>
  <c r="B250" i="8"/>
  <c r="K249" i="8"/>
  <c r="E246" i="8"/>
  <c r="F246" i="8" s="1"/>
  <c r="G246" i="8" s="1"/>
  <c r="O246" i="8"/>
  <c r="E246" i="7"/>
  <c r="F246" i="7" s="1"/>
  <c r="G246" i="7" s="1"/>
  <c r="O246" i="7"/>
  <c r="C248" i="7"/>
  <c r="D247" i="7"/>
  <c r="W233" i="7"/>
  <c r="X233" i="7" s="1"/>
  <c r="V235" i="7"/>
  <c r="B250" i="7"/>
  <c r="K249" i="7"/>
  <c r="D247" i="8"/>
  <c r="C248" i="8"/>
  <c r="N247" i="8"/>
  <c r="P247" i="8" s="1"/>
  <c r="M235" i="7" l="1"/>
  <c r="L235" i="7"/>
  <c r="Q235" i="7"/>
  <c r="R235" i="7" s="1"/>
  <c r="S235" i="7" s="1"/>
  <c r="T235" i="7" s="1"/>
  <c r="W235" i="7" s="1"/>
  <c r="X235" i="7" s="1"/>
  <c r="J236" i="7"/>
  <c r="Q228" i="8"/>
  <c r="R228" i="8" s="1"/>
  <c r="S228" i="8"/>
  <c r="T228" i="8" s="1"/>
  <c r="W228" i="8" s="1"/>
  <c r="X228" i="8" s="1"/>
  <c r="M228" i="8"/>
  <c r="L228" i="8"/>
  <c r="J229" i="8" s="1"/>
  <c r="V228" i="8"/>
  <c r="V229" i="8" s="1"/>
  <c r="B251" i="8"/>
  <c r="K250" i="8"/>
  <c r="O247" i="7"/>
  <c r="E247" i="7"/>
  <c r="F247" i="7" s="1"/>
  <c r="G247" i="7" s="1"/>
  <c r="D248" i="7"/>
  <c r="C249" i="7"/>
  <c r="V236" i="7"/>
  <c r="C249" i="8"/>
  <c r="D248" i="8"/>
  <c r="E247" i="8"/>
  <c r="F247" i="8" s="1"/>
  <c r="G247" i="8" s="1"/>
  <c r="O247" i="8"/>
  <c r="B251" i="7"/>
  <c r="K250" i="7"/>
  <c r="Q229" i="8" l="1"/>
  <c r="R229" i="8" s="1"/>
  <c r="L229" i="8"/>
  <c r="M229" i="8"/>
  <c r="V230" i="8" s="1"/>
  <c r="S229" i="8"/>
  <c r="T229" i="8" s="1"/>
  <c r="W229" i="8" s="1"/>
  <c r="X229" i="8" s="1"/>
  <c r="K251" i="8"/>
  <c r="B252" i="8"/>
  <c r="C250" i="8"/>
  <c r="N249" i="8"/>
  <c r="P249" i="8" s="1"/>
  <c r="D249" i="8"/>
  <c r="D249" i="7"/>
  <c r="C250" i="7"/>
  <c r="M236" i="7"/>
  <c r="L236" i="7"/>
  <c r="J237" i="7" s="1"/>
  <c r="P236" i="7"/>
  <c r="P237" i="7" s="1"/>
  <c r="P238" i="7" s="1"/>
  <c r="P239" i="7" s="1"/>
  <c r="P240" i="7" s="1"/>
  <c r="P241" i="7" s="1"/>
  <c r="P242" i="7" s="1"/>
  <c r="P243" i="7" s="1"/>
  <c r="P244" i="7" s="1"/>
  <c r="P245" i="7" s="1"/>
  <c r="P246" i="7" s="1"/>
  <c r="P247" i="7" s="1"/>
  <c r="E248" i="8"/>
  <c r="F248" i="8" s="1"/>
  <c r="G248" i="8" s="1"/>
  <c r="O248" i="8"/>
  <c r="V237" i="7"/>
  <c r="O248" i="7"/>
  <c r="E248" i="7"/>
  <c r="F248" i="7" s="1"/>
  <c r="G248" i="7" s="1"/>
  <c r="B252" i="7"/>
  <c r="K251" i="7"/>
  <c r="Q237" i="7" l="1"/>
  <c r="R237" i="7" s="1"/>
  <c r="M237" i="7"/>
  <c r="L237" i="7"/>
  <c r="J238" i="7"/>
  <c r="S237" i="7"/>
  <c r="T237" i="7" s="1"/>
  <c r="W237" i="7" s="1"/>
  <c r="E249" i="7"/>
  <c r="F249" i="7" s="1"/>
  <c r="G249" i="7" s="1"/>
  <c r="O249" i="7"/>
  <c r="B253" i="7"/>
  <c r="K252" i="7"/>
  <c r="V238" i="7"/>
  <c r="N250" i="8"/>
  <c r="P250" i="8" s="1"/>
  <c r="C251" i="8"/>
  <c r="D250" i="8"/>
  <c r="J230" i="8"/>
  <c r="O249" i="8"/>
  <c r="E249" i="8"/>
  <c r="F249" i="8" s="1"/>
  <c r="G249" i="8" s="1"/>
  <c r="B253" i="8"/>
  <c r="K252" i="8"/>
  <c r="Q236" i="7"/>
  <c r="R236" i="7" s="1"/>
  <c r="S236" i="7" s="1"/>
  <c r="T236" i="7" s="1"/>
  <c r="W236" i="7" s="1"/>
  <c r="X236" i="7" s="1"/>
  <c r="D250" i="7"/>
  <c r="C251" i="7"/>
  <c r="E250" i="7" l="1"/>
  <c r="F250" i="7" s="1"/>
  <c r="G250" i="7" s="1"/>
  <c r="O250" i="7"/>
  <c r="K253" i="8"/>
  <c r="B254" i="8"/>
  <c r="X237" i="7"/>
  <c r="M230" i="8"/>
  <c r="V231" i="8" s="1"/>
  <c r="L230" i="8"/>
  <c r="J231" i="8"/>
  <c r="Q230" i="8"/>
  <c r="R230" i="8" s="1"/>
  <c r="S230" i="8" s="1"/>
  <c r="T230" i="8" s="1"/>
  <c r="W230" i="8" s="1"/>
  <c r="X230" i="8" s="1"/>
  <c r="B254" i="7"/>
  <c r="K253" i="7"/>
  <c r="C252" i="8"/>
  <c r="N251" i="8"/>
  <c r="P251" i="8" s="1"/>
  <c r="D251" i="8"/>
  <c r="M238" i="7"/>
  <c r="V239" i="7" s="1"/>
  <c r="Q238" i="7"/>
  <c r="R238" i="7" s="1"/>
  <c r="S238" i="7" s="1"/>
  <c r="T238" i="7" s="1"/>
  <c r="W238" i="7" s="1"/>
  <c r="X238" i="7" s="1"/>
  <c r="L238" i="7"/>
  <c r="J239" i="7" s="1"/>
  <c r="O250" i="8"/>
  <c r="E250" i="8"/>
  <c r="F250" i="8" s="1"/>
  <c r="G250" i="8" s="1"/>
  <c r="D251" i="7"/>
  <c r="C252" i="7"/>
  <c r="Q239" i="7" l="1"/>
  <c r="R239" i="7" s="1"/>
  <c r="S239" i="7" s="1"/>
  <c r="T239" i="7" s="1"/>
  <c r="W239" i="7" s="1"/>
  <c r="X239" i="7" s="1"/>
  <c r="L239" i="7"/>
  <c r="M239" i="7"/>
  <c r="J240" i="7"/>
  <c r="V240" i="7"/>
  <c r="B255" i="7"/>
  <c r="K254" i="7"/>
  <c r="B255" i="8"/>
  <c r="K254" i="8"/>
  <c r="V232" i="8"/>
  <c r="M231" i="8"/>
  <c r="L231" i="8"/>
  <c r="Q231" i="8"/>
  <c r="R231" i="8" s="1"/>
  <c r="S231" i="8" s="1"/>
  <c r="T231" i="8" s="1"/>
  <c r="W231" i="8" s="1"/>
  <c r="X231" i="8" s="1"/>
  <c r="J232" i="8"/>
  <c r="E251" i="7"/>
  <c r="F251" i="7" s="1"/>
  <c r="G251" i="7" s="1"/>
  <c r="O251" i="7"/>
  <c r="N252" i="8"/>
  <c r="P252" i="8" s="1"/>
  <c r="C253" i="8"/>
  <c r="D252" i="8"/>
  <c r="D252" i="7"/>
  <c r="C253" i="7"/>
  <c r="E251" i="8"/>
  <c r="F251" i="8" s="1"/>
  <c r="G251" i="8" s="1"/>
  <c r="O251" i="8"/>
  <c r="M232" i="8" l="1"/>
  <c r="V233" i="8" s="1"/>
  <c r="Q232" i="8"/>
  <c r="R232" i="8" s="1"/>
  <c r="S232" i="8" s="1"/>
  <c r="T232" i="8" s="1"/>
  <c r="W232" i="8" s="1"/>
  <c r="X232" i="8" s="1"/>
  <c r="L232" i="8"/>
  <c r="J233" i="8" s="1"/>
  <c r="B256" i="8"/>
  <c r="K255" i="8"/>
  <c r="S240" i="7"/>
  <c r="T240" i="7" s="1"/>
  <c r="W240" i="7" s="1"/>
  <c r="X240" i="7" s="1"/>
  <c r="Q240" i="7"/>
  <c r="R240" i="7" s="1"/>
  <c r="M240" i="7"/>
  <c r="L240" i="7"/>
  <c r="J241" i="7"/>
  <c r="O252" i="8"/>
  <c r="E252" i="8"/>
  <c r="F252" i="8" s="1"/>
  <c r="G252" i="8" s="1"/>
  <c r="K255" i="7"/>
  <c r="B256" i="7"/>
  <c r="V241" i="7"/>
  <c r="E252" i="7"/>
  <c r="F252" i="7" s="1"/>
  <c r="G252" i="7" s="1"/>
  <c r="O252" i="7"/>
  <c r="D253" i="8"/>
  <c r="C254" i="8"/>
  <c r="N253" i="8"/>
  <c r="P253" i="8" s="1"/>
  <c r="D253" i="7"/>
  <c r="C254" i="7"/>
  <c r="Q233" i="8" l="1"/>
  <c r="R233" i="8" s="1"/>
  <c r="S233" i="8" s="1"/>
  <c r="T233" i="8" s="1"/>
  <c r="W233" i="8" s="1"/>
  <c r="X233" i="8" s="1"/>
  <c r="M233" i="8"/>
  <c r="L233" i="8"/>
  <c r="J234" i="8" s="1"/>
  <c r="V234" i="8"/>
  <c r="C255" i="8"/>
  <c r="N254" i="8"/>
  <c r="P254" i="8" s="1"/>
  <c r="D254" i="8"/>
  <c r="B257" i="8"/>
  <c r="K256" i="8"/>
  <c r="Q241" i="7"/>
  <c r="R241" i="7" s="1"/>
  <c r="S241" i="7" s="1"/>
  <c r="T241" i="7" s="1"/>
  <c r="W241" i="7" s="1"/>
  <c r="X241" i="7" s="1"/>
  <c r="M241" i="7"/>
  <c r="L241" i="7"/>
  <c r="J242" i="7" s="1"/>
  <c r="E253" i="8"/>
  <c r="F253" i="8" s="1"/>
  <c r="G253" i="8" s="1"/>
  <c r="O253" i="8"/>
  <c r="V242" i="7"/>
  <c r="K256" i="7"/>
  <c r="B257" i="7"/>
  <c r="D254" i="7"/>
  <c r="C255" i="7"/>
  <c r="E253" i="7"/>
  <c r="F253" i="7" s="1"/>
  <c r="G253" i="7" s="1"/>
  <c r="O253" i="7"/>
  <c r="Q242" i="7" l="1"/>
  <c r="R242" i="7" s="1"/>
  <c r="S242" i="7" s="1"/>
  <c r="T242" i="7" s="1"/>
  <c r="W242" i="7" s="1"/>
  <c r="X242" i="7" s="1"/>
  <c r="M242" i="7"/>
  <c r="V243" i="7" s="1"/>
  <c r="L242" i="7"/>
  <c r="J243" i="7" s="1"/>
  <c r="Q234" i="8"/>
  <c r="R234" i="8" s="1"/>
  <c r="S234" i="8"/>
  <c r="T234" i="8" s="1"/>
  <c r="W234" i="8" s="1"/>
  <c r="X234" i="8" s="1"/>
  <c r="L234" i="8"/>
  <c r="M234" i="8"/>
  <c r="V235" i="8" s="1"/>
  <c r="B258" i="7"/>
  <c r="K257" i="7"/>
  <c r="N255" i="8"/>
  <c r="P255" i="8" s="1"/>
  <c r="D255" i="8"/>
  <c r="C256" i="8"/>
  <c r="B258" i="8"/>
  <c r="K257" i="8"/>
  <c r="E254" i="8"/>
  <c r="F254" i="8" s="1"/>
  <c r="G254" i="8" s="1"/>
  <c r="O254" i="8"/>
  <c r="D255" i="7"/>
  <c r="C256" i="7"/>
  <c r="E254" i="7"/>
  <c r="F254" i="7" s="1"/>
  <c r="G254" i="7" s="1"/>
  <c r="O254" i="7"/>
  <c r="J244" i="7" l="1"/>
  <c r="L243" i="7"/>
  <c r="Q243" i="7"/>
  <c r="R243" i="7" s="1"/>
  <c r="S243" i="7" s="1"/>
  <c r="T243" i="7" s="1"/>
  <c r="W243" i="7" s="1"/>
  <c r="X243" i="7" s="1"/>
  <c r="M243" i="7"/>
  <c r="V244" i="7"/>
  <c r="B259" i="7"/>
  <c r="K258" i="7"/>
  <c r="B259" i="8"/>
  <c r="K258" i="8"/>
  <c r="J235" i="8"/>
  <c r="D256" i="8"/>
  <c r="N256" i="8"/>
  <c r="P256" i="8" s="1"/>
  <c r="C257" i="8"/>
  <c r="D256" i="7"/>
  <c r="C257" i="7"/>
  <c r="O255" i="8"/>
  <c r="E255" i="8"/>
  <c r="F255" i="8" s="1"/>
  <c r="G255" i="8" s="1"/>
  <c r="E255" i="7"/>
  <c r="F255" i="7" s="1"/>
  <c r="G255" i="7" s="1"/>
  <c r="O255" i="7"/>
  <c r="D257" i="7" l="1"/>
  <c r="C258" i="7"/>
  <c r="V245" i="7"/>
  <c r="Q235" i="8"/>
  <c r="R235" i="8" s="1"/>
  <c r="L235" i="8"/>
  <c r="S235" i="8"/>
  <c r="T235" i="8" s="1"/>
  <c r="W235" i="8" s="1"/>
  <c r="X235" i="8" s="1"/>
  <c r="M235" i="8"/>
  <c r="V236" i="8" s="1"/>
  <c r="J236" i="8"/>
  <c r="L244" i="7"/>
  <c r="J245" i="7"/>
  <c r="Q244" i="7"/>
  <c r="R244" i="7" s="1"/>
  <c r="S244" i="7" s="1"/>
  <c r="T244" i="7" s="1"/>
  <c r="W244" i="7" s="1"/>
  <c r="X244" i="7" s="1"/>
  <c r="M244" i="7"/>
  <c r="B260" i="8"/>
  <c r="K259" i="8"/>
  <c r="B260" i="7"/>
  <c r="K259" i="7"/>
  <c r="E256" i="7"/>
  <c r="F256" i="7" s="1"/>
  <c r="G256" i="7" s="1"/>
  <c r="O256" i="7"/>
  <c r="C258" i="8"/>
  <c r="D257" i="8"/>
  <c r="N257" i="8"/>
  <c r="P257" i="8" s="1"/>
  <c r="E256" i="8"/>
  <c r="F256" i="8" s="1"/>
  <c r="G256" i="8" s="1"/>
  <c r="O256" i="8"/>
  <c r="M245" i="7" l="1"/>
  <c r="J246" i="7" s="1"/>
  <c r="L245" i="7"/>
  <c r="Q245" i="7"/>
  <c r="R245" i="7" s="1"/>
  <c r="S245" i="7"/>
  <c r="T245" i="7" s="1"/>
  <c r="W245" i="7" s="1"/>
  <c r="X245" i="7" s="1"/>
  <c r="E257" i="8"/>
  <c r="F257" i="8" s="1"/>
  <c r="G257" i="8" s="1"/>
  <c r="O257" i="8"/>
  <c r="C259" i="8"/>
  <c r="N258" i="8"/>
  <c r="P258" i="8" s="1"/>
  <c r="D258" i="8"/>
  <c r="L236" i="8"/>
  <c r="J237" i="8" s="1"/>
  <c r="M236" i="8"/>
  <c r="N236" i="8"/>
  <c r="K260" i="8"/>
  <c r="B261" i="8"/>
  <c r="B261" i="7"/>
  <c r="K260" i="7"/>
  <c r="V246" i="7"/>
  <c r="C259" i="7"/>
  <c r="D258" i="7"/>
  <c r="V237" i="8"/>
  <c r="E257" i="7"/>
  <c r="F257" i="7" s="1"/>
  <c r="G257" i="7" s="1"/>
  <c r="O257" i="7"/>
  <c r="M246" i="7" l="1"/>
  <c r="V247" i="7" s="1"/>
  <c r="L246" i="7"/>
  <c r="Q246" i="7"/>
  <c r="R246" i="7" s="1"/>
  <c r="S246" i="7" s="1"/>
  <c r="T246" i="7" s="1"/>
  <c r="W246" i="7" s="1"/>
  <c r="X246" i="7" s="1"/>
  <c r="M237" i="8"/>
  <c r="Q237" i="8"/>
  <c r="R237" i="8" s="1"/>
  <c r="S237" i="8" s="1"/>
  <c r="T237" i="8" s="1"/>
  <c r="W237" i="8" s="1"/>
  <c r="X237" i="8" s="1"/>
  <c r="L237" i="8"/>
  <c r="J238" i="8" s="1"/>
  <c r="E258" i="7"/>
  <c r="F258" i="7" s="1"/>
  <c r="G258" i="7" s="1"/>
  <c r="O258" i="7"/>
  <c r="C260" i="7"/>
  <c r="D259" i="7"/>
  <c r="O258" i="8"/>
  <c r="E258" i="8"/>
  <c r="F258" i="8" s="1"/>
  <c r="G258" i="8" s="1"/>
  <c r="B262" i="7"/>
  <c r="K261" i="7"/>
  <c r="D259" i="8"/>
  <c r="N259" i="8"/>
  <c r="P259" i="8" s="1"/>
  <c r="C260" i="8"/>
  <c r="P236" i="8"/>
  <c r="Q236" i="8" s="1"/>
  <c r="R236" i="8" s="1"/>
  <c r="S236" i="8" s="1"/>
  <c r="T236" i="8" s="1"/>
  <c r="W236" i="8" s="1"/>
  <c r="X236" i="8" s="1"/>
  <c r="U237" i="8"/>
  <c r="U238" i="8" s="1"/>
  <c r="U239" i="8" s="1"/>
  <c r="U240" i="8" s="1"/>
  <c r="U241" i="8" s="1"/>
  <c r="U242" i="8" s="1"/>
  <c r="U243" i="8" s="1"/>
  <c r="U244" i="8" s="1"/>
  <c r="U245" i="8" s="1"/>
  <c r="U246" i="8" s="1"/>
  <c r="U247" i="8" s="1"/>
  <c r="U248" i="8" s="1"/>
  <c r="K261" i="8"/>
  <c r="B262" i="8"/>
  <c r="V238" i="8"/>
  <c r="M238" i="8" l="1"/>
  <c r="Q238" i="8"/>
  <c r="R238" i="8" s="1"/>
  <c r="S238" i="8" s="1"/>
  <c r="T238" i="8" s="1"/>
  <c r="W238" i="8" s="1"/>
  <c r="X238" i="8" s="1"/>
  <c r="L238" i="8"/>
  <c r="J239" i="8" s="1"/>
  <c r="D260" i="8"/>
  <c r="C261" i="8"/>
  <c r="D260" i="7"/>
  <c r="C261" i="7"/>
  <c r="B263" i="7"/>
  <c r="K262" i="7"/>
  <c r="V239" i="8"/>
  <c r="E259" i="8"/>
  <c r="F259" i="8" s="1"/>
  <c r="G259" i="8" s="1"/>
  <c r="O259" i="8"/>
  <c r="O259" i="7"/>
  <c r="E259" i="7"/>
  <c r="F259" i="7" s="1"/>
  <c r="G259" i="7" s="1"/>
  <c r="J247" i="7"/>
  <c r="B263" i="8"/>
  <c r="K262" i="8"/>
  <c r="M239" i="8" l="1"/>
  <c r="L239" i="8"/>
  <c r="J240" i="8" s="1"/>
  <c r="Q239" i="8"/>
  <c r="R239" i="8" s="1"/>
  <c r="S239" i="8" s="1"/>
  <c r="T239" i="8" s="1"/>
  <c r="W239" i="8" s="1"/>
  <c r="X239" i="8" s="1"/>
  <c r="O260" i="7"/>
  <c r="E260" i="7"/>
  <c r="F260" i="7" s="1"/>
  <c r="G260" i="7" s="1"/>
  <c r="B264" i="8"/>
  <c r="K263" i="8"/>
  <c r="V240" i="8"/>
  <c r="M247" i="7"/>
  <c r="V248" i="7" s="1"/>
  <c r="L247" i="7"/>
  <c r="Q247" i="7"/>
  <c r="R247" i="7" s="1"/>
  <c r="S247" i="7" s="1"/>
  <c r="T247" i="7" s="1"/>
  <c r="W247" i="7" s="1"/>
  <c r="X247" i="7" s="1"/>
  <c r="J248" i="7"/>
  <c r="B264" i="7"/>
  <c r="K263" i="7"/>
  <c r="N261" i="8"/>
  <c r="P261" i="8" s="1"/>
  <c r="C262" i="8"/>
  <c r="D261" i="8"/>
  <c r="E260" i="8"/>
  <c r="F260" i="8" s="1"/>
  <c r="G260" i="8" s="1"/>
  <c r="O260" i="8"/>
  <c r="D261" i="7"/>
  <c r="C262" i="7"/>
  <c r="Q240" i="8" l="1"/>
  <c r="R240" i="8" s="1"/>
  <c r="S240" i="8"/>
  <c r="T240" i="8" s="1"/>
  <c r="W240" i="8" s="1"/>
  <c r="X240" i="8" s="1"/>
  <c r="M240" i="8"/>
  <c r="L240" i="8"/>
  <c r="J241" i="8" s="1"/>
  <c r="V241" i="8"/>
  <c r="M248" i="7"/>
  <c r="V249" i="7" s="1"/>
  <c r="L248" i="7"/>
  <c r="J249" i="7"/>
  <c r="P248" i="7"/>
  <c r="P249" i="7" s="1"/>
  <c r="P250" i="7" s="1"/>
  <c r="P251" i="7" s="1"/>
  <c r="P252" i="7" s="1"/>
  <c r="P253" i="7" s="1"/>
  <c r="P254" i="7" s="1"/>
  <c r="P255" i="7" s="1"/>
  <c r="P256" i="7" s="1"/>
  <c r="P257" i="7" s="1"/>
  <c r="P258" i="7" s="1"/>
  <c r="P259" i="7" s="1"/>
  <c r="B265" i="8"/>
  <c r="K264" i="8"/>
  <c r="O261" i="8"/>
  <c r="E261" i="8"/>
  <c r="F261" i="8" s="1"/>
  <c r="G261" i="8" s="1"/>
  <c r="D262" i="8"/>
  <c r="N262" i="8"/>
  <c r="P262" i="8" s="1"/>
  <c r="C263" i="8"/>
  <c r="D262" i="7"/>
  <c r="C263" i="7"/>
  <c r="B265" i="7"/>
  <c r="K264" i="7"/>
  <c r="E261" i="7"/>
  <c r="F261" i="7" s="1"/>
  <c r="G261" i="7" s="1"/>
  <c r="O261" i="7"/>
  <c r="V250" i="7" l="1"/>
  <c r="Q241" i="8"/>
  <c r="R241" i="8" s="1"/>
  <c r="L241" i="8"/>
  <c r="S241" i="8"/>
  <c r="T241" i="8" s="1"/>
  <c r="W241" i="8" s="1"/>
  <c r="X241" i="8" s="1"/>
  <c r="M241" i="8"/>
  <c r="J242" i="8"/>
  <c r="Q249" i="7"/>
  <c r="R249" i="7" s="1"/>
  <c r="M249" i="7"/>
  <c r="L249" i="7"/>
  <c r="J250" i="7"/>
  <c r="S249" i="7"/>
  <c r="T249" i="7" s="1"/>
  <c r="W249" i="7" s="1"/>
  <c r="E262" i="7"/>
  <c r="F262" i="7" s="1"/>
  <c r="G262" i="7" s="1"/>
  <c r="O262" i="7"/>
  <c r="D263" i="7"/>
  <c r="C264" i="7"/>
  <c r="C264" i="8"/>
  <c r="N263" i="8"/>
  <c r="P263" i="8" s="1"/>
  <c r="D263" i="8"/>
  <c r="E262" i="8"/>
  <c r="F262" i="8" s="1"/>
  <c r="G262" i="8" s="1"/>
  <c r="O262" i="8"/>
  <c r="Q248" i="7"/>
  <c r="R248" i="7" s="1"/>
  <c r="S248" i="7" s="1"/>
  <c r="T248" i="7" s="1"/>
  <c r="W248" i="7" s="1"/>
  <c r="X248" i="7" s="1"/>
  <c r="V242" i="8"/>
  <c r="B266" i="7"/>
  <c r="K265" i="7"/>
  <c r="K265" i="8"/>
  <c r="B266" i="8"/>
  <c r="Q250" i="7" l="1"/>
  <c r="R250" i="7" s="1"/>
  <c r="M250" i="7"/>
  <c r="S250" i="7"/>
  <c r="T250" i="7" s="1"/>
  <c r="W250" i="7" s="1"/>
  <c r="X250" i="7" s="1"/>
  <c r="L250" i="7"/>
  <c r="J251" i="7" s="1"/>
  <c r="K266" i="8"/>
  <c r="B267" i="8"/>
  <c r="D264" i="7"/>
  <c r="C265" i="7"/>
  <c r="V251" i="7"/>
  <c r="X249" i="7"/>
  <c r="E263" i="8"/>
  <c r="F263" i="8" s="1"/>
  <c r="G263" i="8" s="1"/>
  <c r="O263" i="8"/>
  <c r="E263" i="7"/>
  <c r="F263" i="7" s="1"/>
  <c r="G263" i="7" s="1"/>
  <c r="O263" i="7"/>
  <c r="C265" i="8"/>
  <c r="D264" i="8"/>
  <c r="N264" i="8"/>
  <c r="P264" i="8" s="1"/>
  <c r="M242" i="8"/>
  <c r="V243" i="8" s="1"/>
  <c r="L242" i="8"/>
  <c r="J243" i="8" s="1"/>
  <c r="S242" i="8"/>
  <c r="T242" i="8" s="1"/>
  <c r="W242" i="8" s="1"/>
  <c r="X242" i="8" s="1"/>
  <c r="Q242" i="8"/>
  <c r="R242" i="8" s="1"/>
  <c r="B267" i="7"/>
  <c r="K266" i="7"/>
  <c r="S243" i="8" l="1"/>
  <c r="T243" i="8" s="1"/>
  <c r="W243" i="8" s="1"/>
  <c r="X243" i="8" s="1"/>
  <c r="M243" i="8"/>
  <c r="L243" i="8"/>
  <c r="J244" i="8"/>
  <c r="Q243" i="8"/>
  <c r="R243" i="8" s="1"/>
  <c r="V244" i="8"/>
  <c r="Q251" i="7"/>
  <c r="R251" i="7" s="1"/>
  <c r="S251" i="7" s="1"/>
  <c r="T251" i="7" s="1"/>
  <c r="W251" i="7" s="1"/>
  <c r="X251" i="7" s="1"/>
  <c r="M251" i="7"/>
  <c r="V252" i="7" s="1"/>
  <c r="L251" i="7"/>
  <c r="J252" i="7"/>
  <c r="K267" i="7"/>
  <c r="B268" i="7"/>
  <c r="D265" i="7"/>
  <c r="C266" i="7"/>
  <c r="E264" i="7"/>
  <c r="F264" i="7" s="1"/>
  <c r="G264" i="7" s="1"/>
  <c r="O264" i="7"/>
  <c r="O264" i="8"/>
  <c r="E264" i="8"/>
  <c r="F264" i="8" s="1"/>
  <c r="G264" i="8" s="1"/>
  <c r="D265" i="8"/>
  <c r="C266" i="8"/>
  <c r="N265" i="8"/>
  <c r="P265" i="8" s="1"/>
  <c r="K267" i="8"/>
  <c r="B268" i="8"/>
  <c r="D266" i="8" l="1"/>
  <c r="N266" i="8"/>
  <c r="P266" i="8" s="1"/>
  <c r="C267" i="8"/>
  <c r="E265" i="7"/>
  <c r="F265" i="7" s="1"/>
  <c r="G265" i="7" s="1"/>
  <c r="O265" i="7"/>
  <c r="O265" i="8"/>
  <c r="E265" i="8"/>
  <c r="F265" i="8" s="1"/>
  <c r="G265" i="8" s="1"/>
  <c r="Q252" i="7"/>
  <c r="R252" i="7" s="1"/>
  <c r="S252" i="7" s="1"/>
  <c r="T252" i="7" s="1"/>
  <c r="W252" i="7" s="1"/>
  <c r="X252" i="7" s="1"/>
  <c r="M252" i="7"/>
  <c r="V253" i="7" s="1"/>
  <c r="L252" i="7"/>
  <c r="M244" i="8"/>
  <c r="V245" i="8" s="1"/>
  <c r="Q244" i="8"/>
  <c r="R244" i="8" s="1"/>
  <c r="S244" i="8" s="1"/>
  <c r="T244" i="8" s="1"/>
  <c r="W244" i="8" s="1"/>
  <c r="X244" i="8" s="1"/>
  <c r="L244" i="8"/>
  <c r="J245" i="8" s="1"/>
  <c r="D266" i="7"/>
  <c r="C267" i="7"/>
  <c r="K268" i="7"/>
  <c r="B269" i="7"/>
  <c r="B269" i="8"/>
  <c r="K268" i="8"/>
  <c r="L245" i="8" l="1"/>
  <c r="J246" i="8" s="1"/>
  <c r="Q245" i="8"/>
  <c r="R245" i="8" s="1"/>
  <c r="S245" i="8" s="1"/>
  <c r="T245" i="8" s="1"/>
  <c r="W245" i="8" s="1"/>
  <c r="X245" i="8" s="1"/>
  <c r="M245" i="8"/>
  <c r="V246" i="8" s="1"/>
  <c r="D267" i="8"/>
  <c r="N267" i="8"/>
  <c r="P267" i="8" s="1"/>
  <c r="C268" i="8"/>
  <c r="D267" i="7"/>
  <c r="C268" i="7"/>
  <c r="E266" i="7"/>
  <c r="F266" i="7" s="1"/>
  <c r="G266" i="7" s="1"/>
  <c r="O266" i="7"/>
  <c r="B270" i="8"/>
  <c r="K269" i="8"/>
  <c r="J253" i="7"/>
  <c r="E266" i="8"/>
  <c r="F266" i="8" s="1"/>
  <c r="G266" i="8" s="1"/>
  <c r="O266" i="8"/>
  <c r="B270" i="7"/>
  <c r="K269" i="7"/>
  <c r="Q246" i="8" l="1"/>
  <c r="R246" i="8" s="1"/>
  <c r="S246" i="8"/>
  <c r="T246" i="8" s="1"/>
  <c r="W246" i="8" s="1"/>
  <c r="X246" i="8" s="1"/>
  <c r="M246" i="8"/>
  <c r="V247" i="8" s="1"/>
  <c r="L246" i="8"/>
  <c r="J247" i="8" s="1"/>
  <c r="C269" i="8"/>
  <c r="D268" i="8"/>
  <c r="N268" i="8"/>
  <c r="P268" i="8" s="1"/>
  <c r="J254" i="7"/>
  <c r="S253" i="7"/>
  <c r="T253" i="7" s="1"/>
  <c r="W253" i="7" s="1"/>
  <c r="X253" i="7" s="1"/>
  <c r="Q253" i="7"/>
  <c r="R253" i="7" s="1"/>
  <c r="M253" i="7"/>
  <c r="V254" i="7" s="1"/>
  <c r="L253" i="7"/>
  <c r="B271" i="7"/>
  <c r="K270" i="7"/>
  <c r="K270" i="8"/>
  <c r="B271" i="8"/>
  <c r="D268" i="7"/>
  <c r="C269" i="7"/>
  <c r="E267" i="8"/>
  <c r="F267" i="8" s="1"/>
  <c r="G267" i="8" s="1"/>
  <c r="O267" i="8"/>
  <c r="E267" i="7"/>
  <c r="F267" i="7" s="1"/>
  <c r="G267" i="7" s="1"/>
  <c r="O267" i="7"/>
  <c r="Q247" i="8" l="1"/>
  <c r="R247" i="8" s="1"/>
  <c r="L247" i="8"/>
  <c r="S247" i="8"/>
  <c r="T247" i="8" s="1"/>
  <c r="W247" i="8" s="1"/>
  <c r="X247" i="8" s="1"/>
  <c r="M247" i="8"/>
  <c r="J248" i="8" s="1"/>
  <c r="V248" i="8"/>
  <c r="D269" i="7"/>
  <c r="C270" i="7"/>
  <c r="J255" i="7"/>
  <c r="S254" i="7"/>
  <c r="T254" i="7" s="1"/>
  <c r="W254" i="7" s="1"/>
  <c r="X254" i="7" s="1"/>
  <c r="Q254" i="7"/>
  <c r="R254" i="7" s="1"/>
  <c r="M254" i="7"/>
  <c r="L254" i="7"/>
  <c r="K271" i="8"/>
  <c r="B272" i="8"/>
  <c r="B272" i="7"/>
  <c r="K271" i="7"/>
  <c r="E268" i="7"/>
  <c r="F268" i="7" s="1"/>
  <c r="G268" i="7" s="1"/>
  <c r="O268" i="7"/>
  <c r="E268" i="8"/>
  <c r="F268" i="8" s="1"/>
  <c r="G268" i="8" s="1"/>
  <c r="O268" i="8"/>
  <c r="C270" i="8"/>
  <c r="N269" i="8"/>
  <c r="P269" i="8" s="1"/>
  <c r="D269" i="8"/>
  <c r="V255" i="7"/>
  <c r="L248" i="8" l="1"/>
  <c r="M248" i="8"/>
  <c r="N248" i="8"/>
  <c r="J249" i="8" s="1"/>
  <c r="V249" i="8"/>
  <c r="C271" i="8"/>
  <c r="N270" i="8"/>
  <c r="P270" i="8" s="1"/>
  <c r="D270" i="8"/>
  <c r="J256" i="7"/>
  <c r="S255" i="7"/>
  <c r="T255" i="7" s="1"/>
  <c r="W255" i="7" s="1"/>
  <c r="X255" i="7" s="1"/>
  <c r="Q255" i="7"/>
  <c r="R255" i="7" s="1"/>
  <c r="L255" i="7"/>
  <c r="M255" i="7"/>
  <c r="V256" i="7"/>
  <c r="K272" i="8"/>
  <c r="B273" i="8"/>
  <c r="C271" i="7"/>
  <c r="D270" i="7"/>
  <c r="E269" i="7"/>
  <c r="F269" i="7" s="1"/>
  <c r="G269" i="7" s="1"/>
  <c r="O269" i="7"/>
  <c r="B273" i="7"/>
  <c r="K272" i="7"/>
  <c r="E269" i="8"/>
  <c r="F269" i="8" s="1"/>
  <c r="G269" i="8" s="1"/>
  <c r="O269" i="8"/>
  <c r="M249" i="8" l="1"/>
  <c r="L249" i="8"/>
  <c r="Q249" i="8"/>
  <c r="R249" i="8" s="1"/>
  <c r="S249" i="8" s="1"/>
  <c r="T249" i="8" s="1"/>
  <c r="W249" i="8" s="1"/>
  <c r="X249" i="8" s="1"/>
  <c r="J250" i="8"/>
  <c r="E270" i="7"/>
  <c r="F270" i="7" s="1"/>
  <c r="G270" i="7" s="1"/>
  <c r="O270" i="7"/>
  <c r="C272" i="7"/>
  <c r="D271" i="7"/>
  <c r="P248" i="8"/>
  <c r="Q248" i="8" s="1"/>
  <c r="R248" i="8" s="1"/>
  <c r="S248" i="8" s="1"/>
  <c r="T248" i="8" s="1"/>
  <c r="W248" i="8" s="1"/>
  <c r="X248" i="8" s="1"/>
  <c r="U249" i="8"/>
  <c r="U250" i="8" s="1"/>
  <c r="U251" i="8" s="1"/>
  <c r="U252" i="8" s="1"/>
  <c r="U253" i="8" s="1"/>
  <c r="U254" i="8" s="1"/>
  <c r="U255" i="8" s="1"/>
  <c r="U256" i="8" s="1"/>
  <c r="U257" i="8" s="1"/>
  <c r="U258" i="8" s="1"/>
  <c r="U259" i="8" s="1"/>
  <c r="U260" i="8" s="1"/>
  <c r="K273" i="8"/>
  <c r="B274" i="8"/>
  <c r="V250" i="8"/>
  <c r="L256" i="7"/>
  <c r="Q256" i="7"/>
  <c r="R256" i="7" s="1"/>
  <c r="S256" i="7" s="1"/>
  <c r="T256" i="7" s="1"/>
  <c r="W256" i="7" s="1"/>
  <c r="X256" i="7" s="1"/>
  <c r="M256" i="7"/>
  <c r="J257" i="7" s="1"/>
  <c r="O270" i="8"/>
  <c r="E270" i="8"/>
  <c r="F270" i="8" s="1"/>
  <c r="G270" i="8" s="1"/>
  <c r="V257" i="7"/>
  <c r="B274" i="7"/>
  <c r="K273" i="7"/>
  <c r="D271" i="8"/>
  <c r="N271" i="8"/>
  <c r="P271" i="8" s="1"/>
  <c r="C272" i="8"/>
  <c r="M257" i="7" l="1"/>
  <c r="L257" i="7"/>
  <c r="J258" i="7"/>
  <c r="Q257" i="7"/>
  <c r="R257" i="7" s="1"/>
  <c r="S257" i="7" s="1"/>
  <c r="T257" i="7" s="1"/>
  <c r="W257" i="7" s="1"/>
  <c r="X257" i="7" s="1"/>
  <c r="O271" i="7"/>
  <c r="E271" i="7"/>
  <c r="F271" i="7" s="1"/>
  <c r="G271" i="7" s="1"/>
  <c r="D272" i="7"/>
  <c r="C273" i="7"/>
  <c r="M250" i="8"/>
  <c r="V251" i="8" s="1"/>
  <c r="Q250" i="8"/>
  <c r="R250" i="8" s="1"/>
  <c r="S250" i="8" s="1"/>
  <c r="T250" i="8" s="1"/>
  <c r="W250" i="8" s="1"/>
  <c r="X250" i="8" s="1"/>
  <c r="L250" i="8"/>
  <c r="V258" i="7"/>
  <c r="D272" i="8"/>
  <c r="C273" i="8"/>
  <c r="B275" i="8"/>
  <c r="K274" i="8"/>
  <c r="O271" i="8"/>
  <c r="E271" i="8"/>
  <c r="F271" i="8" s="1"/>
  <c r="G271" i="8" s="1"/>
  <c r="B275" i="7"/>
  <c r="K274" i="7"/>
  <c r="J251" i="8" l="1"/>
  <c r="B276" i="8"/>
  <c r="K275" i="8"/>
  <c r="N273" i="8"/>
  <c r="P273" i="8" s="1"/>
  <c r="C274" i="8"/>
  <c r="D273" i="8"/>
  <c r="O272" i="7"/>
  <c r="E272" i="7"/>
  <c r="F272" i="7" s="1"/>
  <c r="G272" i="7" s="1"/>
  <c r="V259" i="7"/>
  <c r="M258" i="7"/>
  <c r="L258" i="7"/>
  <c r="J259" i="7"/>
  <c r="Q258" i="7"/>
  <c r="R258" i="7" s="1"/>
  <c r="S258" i="7" s="1"/>
  <c r="T258" i="7" s="1"/>
  <c r="W258" i="7" s="1"/>
  <c r="X258" i="7" s="1"/>
  <c r="B276" i="7"/>
  <c r="K275" i="7"/>
  <c r="D273" i="7"/>
  <c r="C274" i="7"/>
  <c r="E272" i="8"/>
  <c r="F272" i="8" s="1"/>
  <c r="G272" i="8" s="1"/>
  <c r="O272" i="8"/>
  <c r="B277" i="7" l="1"/>
  <c r="K276" i="7"/>
  <c r="E273" i="7"/>
  <c r="F273" i="7" s="1"/>
  <c r="G273" i="7" s="1"/>
  <c r="O273" i="7"/>
  <c r="C275" i="8"/>
  <c r="D274" i="8"/>
  <c r="N274" i="8"/>
  <c r="P274" i="8" s="1"/>
  <c r="Q251" i="8"/>
  <c r="R251" i="8" s="1"/>
  <c r="S251" i="8" s="1"/>
  <c r="T251" i="8" s="1"/>
  <c r="W251" i="8" s="1"/>
  <c r="X251" i="8" s="1"/>
  <c r="M251" i="8"/>
  <c r="V252" i="8" s="1"/>
  <c r="L251" i="8"/>
  <c r="E273" i="8"/>
  <c r="F273" i="8" s="1"/>
  <c r="G273" i="8" s="1"/>
  <c r="O273" i="8"/>
  <c r="B277" i="8"/>
  <c r="K276" i="8"/>
  <c r="D274" i="7"/>
  <c r="C275" i="7"/>
  <c r="M259" i="7"/>
  <c r="V260" i="7" s="1"/>
  <c r="L259" i="7"/>
  <c r="J260" i="7" s="1"/>
  <c r="Q259" i="7"/>
  <c r="R259" i="7" s="1"/>
  <c r="S259" i="7" s="1"/>
  <c r="T259" i="7" s="1"/>
  <c r="W259" i="7" s="1"/>
  <c r="X259" i="7" s="1"/>
  <c r="M260" i="7" l="1"/>
  <c r="L260" i="7"/>
  <c r="J261" i="7"/>
  <c r="P260" i="7"/>
  <c r="P261" i="7" s="1"/>
  <c r="P262" i="7" s="1"/>
  <c r="P263" i="7" s="1"/>
  <c r="P264" i="7" s="1"/>
  <c r="P265" i="7" s="1"/>
  <c r="P266" i="7" s="1"/>
  <c r="P267" i="7" s="1"/>
  <c r="P268" i="7" s="1"/>
  <c r="P269" i="7" s="1"/>
  <c r="P270" i="7" s="1"/>
  <c r="P271" i="7" s="1"/>
  <c r="V261" i="7"/>
  <c r="E274" i="7"/>
  <c r="F274" i="7" s="1"/>
  <c r="G274" i="7" s="1"/>
  <c r="O274" i="7"/>
  <c r="K277" i="8"/>
  <c r="B278" i="8"/>
  <c r="D275" i="7"/>
  <c r="C276" i="7"/>
  <c r="E274" i="8"/>
  <c r="F274" i="8" s="1"/>
  <c r="G274" i="8" s="1"/>
  <c r="O274" i="8"/>
  <c r="B278" i="7"/>
  <c r="K277" i="7"/>
  <c r="C276" i="8"/>
  <c r="N275" i="8"/>
  <c r="P275" i="8" s="1"/>
  <c r="D275" i="8"/>
  <c r="J252" i="8"/>
  <c r="K278" i="8" l="1"/>
  <c r="B279" i="8"/>
  <c r="E275" i="8"/>
  <c r="F275" i="8" s="1"/>
  <c r="G275" i="8" s="1"/>
  <c r="O275" i="8"/>
  <c r="B279" i="7"/>
  <c r="K278" i="7"/>
  <c r="C277" i="8"/>
  <c r="N276" i="8"/>
  <c r="P276" i="8" s="1"/>
  <c r="D276" i="8"/>
  <c r="V262" i="7"/>
  <c r="Q261" i="7"/>
  <c r="R261" i="7" s="1"/>
  <c r="M261" i="7"/>
  <c r="L261" i="7"/>
  <c r="J262" i="7"/>
  <c r="S261" i="7"/>
  <c r="T261" i="7" s="1"/>
  <c r="W261" i="7" s="1"/>
  <c r="E275" i="7"/>
  <c r="F275" i="7" s="1"/>
  <c r="G275" i="7" s="1"/>
  <c r="O275" i="7"/>
  <c r="Q260" i="7"/>
  <c r="R260" i="7" s="1"/>
  <c r="S260" i="7" s="1"/>
  <c r="T260" i="7" s="1"/>
  <c r="W260" i="7" s="1"/>
  <c r="X260" i="7" s="1"/>
  <c r="D276" i="7"/>
  <c r="C277" i="7"/>
  <c r="J253" i="8"/>
  <c r="M252" i="8"/>
  <c r="V253" i="8" s="1"/>
  <c r="L252" i="8"/>
  <c r="Q252" i="8"/>
  <c r="R252" i="8" s="1"/>
  <c r="S252" i="8" s="1"/>
  <c r="T252" i="8" s="1"/>
  <c r="W252" i="8" s="1"/>
  <c r="X252" i="8" s="1"/>
  <c r="Q253" i="8" l="1"/>
  <c r="R253" i="8" s="1"/>
  <c r="S253" i="8"/>
  <c r="T253" i="8" s="1"/>
  <c r="W253" i="8" s="1"/>
  <c r="X253" i="8" s="1"/>
  <c r="M253" i="8"/>
  <c r="L253" i="8"/>
  <c r="J254" i="8" s="1"/>
  <c r="E276" i="7"/>
  <c r="F276" i="7" s="1"/>
  <c r="G276" i="7" s="1"/>
  <c r="O276" i="7"/>
  <c r="K279" i="7"/>
  <c r="B280" i="7"/>
  <c r="D277" i="7"/>
  <c r="C278" i="7"/>
  <c r="D277" i="8"/>
  <c r="C278" i="8"/>
  <c r="N277" i="8"/>
  <c r="P277" i="8" s="1"/>
  <c r="O276" i="8"/>
  <c r="E276" i="8"/>
  <c r="F276" i="8" s="1"/>
  <c r="G276" i="8" s="1"/>
  <c r="X261" i="7"/>
  <c r="Q262" i="7"/>
  <c r="R262" i="7" s="1"/>
  <c r="S262" i="7" s="1"/>
  <c r="T262" i="7" s="1"/>
  <c r="W262" i="7" s="1"/>
  <c r="X262" i="7" s="1"/>
  <c r="M262" i="7"/>
  <c r="V263" i="7" s="1"/>
  <c r="L262" i="7"/>
  <c r="J263" i="7" s="1"/>
  <c r="K279" i="8"/>
  <c r="B280" i="8"/>
  <c r="V254" i="8"/>
  <c r="Q263" i="7" l="1"/>
  <c r="R263" i="7" s="1"/>
  <c r="S263" i="7" s="1"/>
  <c r="T263" i="7" s="1"/>
  <c r="W263" i="7" s="1"/>
  <c r="X263" i="7" s="1"/>
  <c r="M263" i="7"/>
  <c r="V264" i="7" s="1"/>
  <c r="L263" i="7"/>
  <c r="J264" i="7"/>
  <c r="Q254" i="8"/>
  <c r="R254" i="8" s="1"/>
  <c r="M254" i="8"/>
  <c r="V255" i="8" s="1"/>
  <c r="L254" i="8"/>
  <c r="J255" i="8"/>
  <c r="S254" i="8"/>
  <c r="T254" i="8" s="1"/>
  <c r="W254" i="8" s="1"/>
  <c r="X254" i="8" s="1"/>
  <c r="E277" i="7"/>
  <c r="F277" i="7" s="1"/>
  <c r="G277" i="7" s="1"/>
  <c r="O277" i="7"/>
  <c r="B281" i="8"/>
  <c r="K280" i="8"/>
  <c r="K280" i="7"/>
  <c r="B281" i="7"/>
  <c r="D278" i="8"/>
  <c r="N278" i="8"/>
  <c r="P278" i="8" s="1"/>
  <c r="C279" i="8"/>
  <c r="O277" i="8"/>
  <c r="E277" i="8"/>
  <c r="F277" i="8" s="1"/>
  <c r="G277" i="8" s="1"/>
  <c r="D278" i="7"/>
  <c r="C279" i="7"/>
  <c r="Q255" i="8" l="1"/>
  <c r="R255" i="8" s="1"/>
  <c r="S255" i="8"/>
  <c r="T255" i="8" s="1"/>
  <c r="W255" i="8" s="1"/>
  <c r="X255" i="8" s="1"/>
  <c r="M255" i="8"/>
  <c r="V256" i="8" s="1"/>
  <c r="L255" i="8"/>
  <c r="J256" i="8" s="1"/>
  <c r="B282" i="7"/>
  <c r="K281" i="7"/>
  <c r="B282" i="8"/>
  <c r="K281" i="8"/>
  <c r="D279" i="8"/>
  <c r="N279" i="8"/>
  <c r="P279" i="8" s="1"/>
  <c r="C280" i="8"/>
  <c r="E278" i="8"/>
  <c r="F278" i="8" s="1"/>
  <c r="G278" i="8" s="1"/>
  <c r="O278" i="8"/>
  <c r="D279" i="7"/>
  <c r="C280" i="7"/>
  <c r="Q264" i="7"/>
  <c r="R264" i="7" s="1"/>
  <c r="S264" i="7" s="1"/>
  <c r="T264" i="7" s="1"/>
  <c r="W264" i="7" s="1"/>
  <c r="X264" i="7" s="1"/>
  <c r="M264" i="7"/>
  <c r="V265" i="7" s="1"/>
  <c r="L264" i="7"/>
  <c r="J265" i="7" s="1"/>
  <c r="E278" i="7"/>
  <c r="F278" i="7" s="1"/>
  <c r="G278" i="7" s="1"/>
  <c r="O278" i="7"/>
  <c r="Q265" i="7" l="1"/>
  <c r="R265" i="7" s="1"/>
  <c r="S265" i="7" s="1"/>
  <c r="T265" i="7" s="1"/>
  <c r="W265" i="7" s="1"/>
  <c r="X265" i="7" s="1"/>
  <c r="M265" i="7"/>
  <c r="L265" i="7"/>
  <c r="J266" i="7" s="1"/>
  <c r="V266" i="7"/>
  <c r="Q256" i="8"/>
  <c r="R256" i="8" s="1"/>
  <c r="S256" i="8" s="1"/>
  <c r="T256" i="8" s="1"/>
  <c r="W256" i="8" s="1"/>
  <c r="X256" i="8" s="1"/>
  <c r="M256" i="8"/>
  <c r="V257" i="8" s="1"/>
  <c r="L256" i="8"/>
  <c r="J257" i="8" s="1"/>
  <c r="B283" i="8"/>
  <c r="K282" i="8"/>
  <c r="D280" i="7"/>
  <c r="C281" i="7"/>
  <c r="B283" i="7"/>
  <c r="K282" i="7"/>
  <c r="N280" i="8"/>
  <c r="P280" i="8" s="1"/>
  <c r="C281" i="8"/>
  <c r="D280" i="8"/>
  <c r="E279" i="7"/>
  <c r="F279" i="7" s="1"/>
  <c r="G279" i="7" s="1"/>
  <c r="O279" i="7"/>
  <c r="E279" i="8"/>
  <c r="F279" i="8" s="1"/>
  <c r="G279" i="8" s="1"/>
  <c r="O279" i="8"/>
  <c r="Q257" i="8" l="1"/>
  <c r="R257" i="8" s="1"/>
  <c r="S257" i="8" s="1"/>
  <c r="T257" i="8" s="1"/>
  <c r="W257" i="8" s="1"/>
  <c r="X257" i="8" s="1"/>
  <c r="M257" i="8"/>
  <c r="V258" i="8" s="1"/>
  <c r="L257" i="8"/>
  <c r="J258" i="8" s="1"/>
  <c r="Q266" i="7"/>
  <c r="R266" i="7" s="1"/>
  <c r="S266" i="7" s="1"/>
  <c r="T266" i="7" s="1"/>
  <c r="W266" i="7" s="1"/>
  <c r="X266" i="7" s="1"/>
  <c r="M266" i="7"/>
  <c r="V267" i="7" s="1"/>
  <c r="L266" i="7"/>
  <c r="J267" i="7" s="1"/>
  <c r="E280" i="8"/>
  <c r="F280" i="8" s="1"/>
  <c r="G280" i="8" s="1"/>
  <c r="O280" i="8"/>
  <c r="E280" i="7"/>
  <c r="F280" i="7" s="1"/>
  <c r="G280" i="7" s="1"/>
  <c r="O280" i="7"/>
  <c r="C282" i="8"/>
  <c r="N281" i="8"/>
  <c r="P281" i="8" s="1"/>
  <c r="D281" i="8"/>
  <c r="K283" i="8"/>
  <c r="B284" i="8"/>
  <c r="B284" i="7"/>
  <c r="K283" i="7"/>
  <c r="D281" i="7"/>
  <c r="C282" i="7"/>
  <c r="Q267" i="7" l="1"/>
  <c r="R267" i="7" s="1"/>
  <c r="S267" i="7" s="1"/>
  <c r="T267" i="7" s="1"/>
  <c r="W267" i="7" s="1"/>
  <c r="X267" i="7" s="1"/>
  <c r="L267" i="7"/>
  <c r="J268" i="7" s="1"/>
  <c r="M267" i="7"/>
  <c r="V268" i="7" s="1"/>
  <c r="M258" i="8"/>
  <c r="V259" i="8" s="1"/>
  <c r="L258" i="8"/>
  <c r="J259" i="8" s="1"/>
  <c r="S258" i="8"/>
  <c r="T258" i="8" s="1"/>
  <c r="W258" i="8" s="1"/>
  <c r="X258" i="8" s="1"/>
  <c r="Q258" i="8"/>
  <c r="R258" i="8" s="1"/>
  <c r="K284" i="8"/>
  <c r="B285" i="8"/>
  <c r="B285" i="7"/>
  <c r="K284" i="7"/>
  <c r="E281" i="8"/>
  <c r="F281" i="8" s="1"/>
  <c r="G281" i="8" s="1"/>
  <c r="O281" i="8"/>
  <c r="C283" i="7"/>
  <c r="D282" i="7"/>
  <c r="C283" i="8"/>
  <c r="N282" i="8"/>
  <c r="P282" i="8" s="1"/>
  <c r="D282" i="8"/>
  <c r="E281" i="7"/>
  <c r="F281" i="7" s="1"/>
  <c r="G281" i="7" s="1"/>
  <c r="O281" i="7"/>
  <c r="L268" i="7" l="1"/>
  <c r="Q268" i="7"/>
  <c r="R268" i="7" s="1"/>
  <c r="S268" i="7" s="1"/>
  <c r="T268" i="7" s="1"/>
  <c r="W268" i="7" s="1"/>
  <c r="X268" i="7" s="1"/>
  <c r="M268" i="7"/>
  <c r="J269" i="7" s="1"/>
  <c r="Q259" i="8"/>
  <c r="R259" i="8" s="1"/>
  <c r="S259" i="8" s="1"/>
  <c r="T259" i="8" s="1"/>
  <c r="W259" i="8" s="1"/>
  <c r="X259" i="8" s="1"/>
  <c r="M259" i="8"/>
  <c r="V260" i="8" s="1"/>
  <c r="L259" i="8"/>
  <c r="J260" i="8" s="1"/>
  <c r="V269" i="7"/>
  <c r="O282" i="8"/>
  <c r="E282" i="8"/>
  <c r="F282" i="8" s="1"/>
  <c r="G282" i="8" s="1"/>
  <c r="D283" i="8"/>
  <c r="N283" i="8"/>
  <c r="P283" i="8" s="1"/>
  <c r="C284" i="8"/>
  <c r="C284" i="7"/>
  <c r="D283" i="7"/>
  <c r="E282" i="7"/>
  <c r="F282" i="7" s="1"/>
  <c r="G282" i="7" s="1"/>
  <c r="O282" i="7"/>
  <c r="B286" i="7"/>
  <c r="K285" i="7"/>
  <c r="K285" i="8"/>
  <c r="B286" i="8"/>
  <c r="L260" i="8" l="1"/>
  <c r="J261" i="8" s="1"/>
  <c r="M260" i="8"/>
  <c r="N260" i="8"/>
  <c r="V261" i="8"/>
  <c r="M269" i="7"/>
  <c r="V270" i="7" s="1"/>
  <c r="L269" i="7"/>
  <c r="J270" i="7" s="1"/>
  <c r="S269" i="7"/>
  <c r="T269" i="7" s="1"/>
  <c r="W269" i="7" s="1"/>
  <c r="X269" i="7" s="1"/>
  <c r="Q269" i="7"/>
  <c r="R269" i="7" s="1"/>
  <c r="D284" i="7"/>
  <c r="C285" i="7"/>
  <c r="D284" i="8"/>
  <c r="C285" i="8"/>
  <c r="B287" i="7"/>
  <c r="K286" i="7"/>
  <c r="O283" i="8"/>
  <c r="E283" i="8"/>
  <c r="F283" i="8" s="1"/>
  <c r="G283" i="8" s="1"/>
  <c r="O283" i="7"/>
  <c r="E283" i="7"/>
  <c r="F283" i="7" s="1"/>
  <c r="G283" i="7" s="1"/>
  <c r="B287" i="8"/>
  <c r="K286" i="8"/>
  <c r="M270" i="7" l="1"/>
  <c r="L270" i="7"/>
  <c r="J271" i="7"/>
  <c r="Q270" i="7"/>
  <c r="R270" i="7" s="1"/>
  <c r="S270" i="7" s="1"/>
  <c r="T270" i="7" s="1"/>
  <c r="W270" i="7" s="1"/>
  <c r="X270" i="7" s="1"/>
  <c r="V271" i="7"/>
  <c r="L261" i="8"/>
  <c r="M261" i="8"/>
  <c r="V262" i="8" s="1"/>
  <c r="Q261" i="8"/>
  <c r="R261" i="8" s="1"/>
  <c r="J262" i="8"/>
  <c r="S261" i="8"/>
  <c r="T261" i="8" s="1"/>
  <c r="W261" i="8" s="1"/>
  <c r="X261" i="8" s="1"/>
  <c r="E284" i="8"/>
  <c r="F284" i="8" s="1"/>
  <c r="G284" i="8" s="1"/>
  <c r="O284" i="8"/>
  <c r="P260" i="8"/>
  <c r="Q260" i="8" s="1"/>
  <c r="R260" i="8" s="1"/>
  <c r="S260" i="8" s="1"/>
  <c r="T260" i="8" s="1"/>
  <c r="W260" i="8" s="1"/>
  <c r="X260" i="8" s="1"/>
  <c r="U261" i="8"/>
  <c r="U262" i="8" s="1"/>
  <c r="U263" i="8" s="1"/>
  <c r="U264" i="8" s="1"/>
  <c r="U265" i="8" s="1"/>
  <c r="U266" i="8" s="1"/>
  <c r="U267" i="8" s="1"/>
  <c r="U268" i="8" s="1"/>
  <c r="U269" i="8" s="1"/>
  <c r="U270" i="8" s="1"/>
  <c r="U271" i="8" s="1"/>
  <c r="U272" i="8" s="1"/>
  <c r="D285" i="7"/>
  <c r="C286" i="7"/>
  <c r="O284" i="7"/>
  <c r="E284" i="7"/>
  <c r="F284" i="7" s="1"/>
  <c r="G284" i="7" s="1"/>
  <c r="B288" i="7"/>
  <c r="K287" i="7"/>
  <c r="N285" i="8"/>
  <c r="P285" i="8" s="1"/>
  <c r="C286" i="8"/>
  <c r="D285" i="8"/>
  <c r="B288" i="8"/>
  <c r="K287" i="8"/>
  <c r="B289" i="7" l="1"/>
  <c r="K288" i="7"/>
  <c r="B289" i="8"/>
  <c r="K288" i="8"/>
  <c r="M271" i="7"/>
  <c r="V272" i="7" s="1"/>
  <c r="L271" i="7"/>
  <c r="J272" i="7"/>
  <c r="S271" i="7"/>
  <c r="T271" i="7" s="1"/>
  <c r="W271" i="7" s="1"/>
  <c r="X271" i="7" s="1"/>
  <c r="Q271" i="7"/>
  <c r="R271" i="7" s="1"/>
  <c r="M262" i="8"/>
  <c r="V263" i="8" s="1"/>
  <c r="Q262" i="8"/>
  <c r="R262" i="8" s="1"/>
  <c r="S262" i="8" s="1"/>
  <c r="T262" i="8" s="1"/>
  <c r="W262" i="8" s="1"/>
  <c r="X262" i="8" s="1"/>
  <c r="L262" i="8"/>
  <c r="J263" i="8" s="1"/>
  <c r="E285" i="7"/>
  <c r="F285" i="7" s="1"/>
  <c r="G285" i="7" s="1"/>
  <c r="O285" i="7"/>
  <c r="E285" i="8"/>
  <c r="F285" i="8" s="1"/>
  <c r="G285" i="8" s="1"/>
  <c r="O285" i="8"/>
  <c r="D286" i="7"/>
  <c r="C287" i="7"/>
  <c r="N286" i="8"/>
  <c r="P286" i="8" s="1"/>
  <c r="C287" i="8"/>
  <c r="D286" i="8"/>
  <c r="L263" i="8" l="1"/>
  <c r="Q263" i="8"/>
  <c r="R263" i="8" s="1"/>
  <c r="S263" i="8" s="1"/>
  <c r="T263" i="8" s="1"/>
  <c r="W263" i="8" s="1"/>
  <c r="X263" i="8" s="1"/>
  <c r="M263" i="8"/>
  <c r="V264" i="8" s="1"/>
  <c r="E286" i="7"/>
  <c r="F286" i="7" s="1"/>
  <c r="G286" i="7" s="1"/>
  <c r="O286" i="7"/>
  <c r="M272" i="7"/>
  <c r="V273" i="7" s="1"/>
  <c r="L272" i="7"/>
  <c r="J273" i="7" s="1"/>
  <c r="P272" i="7"/>
  <c r="P273" i="7" s="1"/>
  <c r="P274" i="7" s="1"/>
  <c r="P275" i="7" s="1"/>
  <c r="P276" i="7" s="1"/>
  <c r="P277" i="7" s="1"/>
  <c r="P278" i="7" s="1"/>
  <c r="P279" i="7" s="1"/>
  <c r="P280" i="7" s="1"/>
  <c r="P281" i="7" s="1"/>
  <c r="P282" i="7" s="1"/>
  <c r="P283" i="7" s="1"/>
  <c r="O286" i="8"/>
  <c r="E286" i="8"/>
  <c r="F286" i="8" s="1"/>
  <c r="G286" i="8" s="1"/>
  <c r="B290" i="7"/>
  <c r="K289" i="7"/>
  <c r="B290" i="8"/>
  <c r="K289" i="8"/>
  <c r="C288" i="8"/>
  <c r="N287" i="8"/>
  <c r="P287" i="8" s="1"/>
  <c r="D287" i="8"/>
  <c r="D287" i="7"/>
  <c r="C288" i="7"/>
  <c r="Q273" i="7" l="1"/>
  <c r="R273" i="7" s="1"/>
  <c r="M273" i="7"/>
  <c r="L273" i="7"/>
  <c r="J274" i="7"/>
  <c r="S273" i="7"/>
  <c r="T273" i="7" s="1"/>
  <c r="W273" i="7" s="1"/>
  <c r="X273" i="7" s="1"/>
  <c r="V274" i="7"/>
  <c r="D288" i="8"/>
  <c r="C289" i="8"/>
  <c r="N288" i="8"/>
  <c r="P288" i="8" s="1"/>
  <c r="B291" i="7"/>
  <c r="K290" i="7"/>
  <c r="J264" i="8"/>
  <c r="K290" i="8"/>
  <c r="B291" i="8"/>
  <c r="D288" i="7"/>
  <c r="C289" i="7"/>
  <c r="E287" i="7"/>
  <c r="F287" i="7" s="1"/>
  <c r="G287" i="7" s="1"/>
  <c r="O287" i="7"/>
  <c r="E287" i="8"/>
  <c r="F287" i="8" s="1"/>
  <c r="G287" i="8" s="1"/>
  <c r="O287" i="8"/>
  <c r="Q272" i="7"/>
  <c r="R272" i="7" s="1"/>
  <c r="S272" i="7" s="1"/>
  <c r="T272" i="7" s="1"/>
  <c r="W272" i="7" s="1"/>
  <c r="X272" i="7" s="1"/>
  <c r="K291" i="7" l="1"/>
  <c r="B292" i="7"/>
  <c r="Q274" i="7"/>
  <c r="R274" i="7" s="1"/>
  <c r="M274" i="7"/>
  <c r="V275" i="7" s="1"/>
  <c r="L274" i="7"/>
  <c r="J275" i="7" s="1"/>
  <c r="S274" i="7"/>
  <c r="T274" i="7" s="1"/>
  <c r="W274" i="7" s="1"/>
  <c r="X274" i="7" s="1"/>
  <c r="K291" i="8"/>
  <c r="B292" i="8"/>
  <c r="O288" i="8"/>
  <c r="E288" i="8"/>
  <c r="F288" i="8" s="1"/>
  <c r="G288" i="8" s="1"/>
  <c r="D289" i="7"/>
  <c r="C290" i="7"/>
  <c r="E288" i="7"/>
  <c r="F288" i="7" s="1"/>
  <c r="G288" i="7" s="1"/>
  <c r="O288" i="7"/>
  <c r="Q264" i="8"/>
  <c r="R264" i="8" s="1"/>
  <c r="M264" i="8"/>
  <c r="V265" i="8" s="1"/>
  <c r="L264" i="8"/>
  <c r="J265" i="8" s="1"/>
  <c r="S264" i="8"/>
  <c r="T264" i="8" s="1"/>
  <c r="W264" i="8" s="1"/>
  <c r="X264" i="8" s="1"/>
  <c r="D289" i="8"/>
  <c r="C290" i="8"/>
  <c r="N289" i="8"/>
  <c r="P289" i="8" s="1"/>
  <c r="Q275" i="7" l="1"/>
  <c r="R275" i="7" s="1"/>
  <c r="S275" i="7" s="1"/>
  <c r="T275" i="7" s="1"/>
  <c r="W275" i="7" s="1"/>
  <c r="X275" i="7" s="1"/>
  <c r="M275" i="7"/>
  <c r="L275" i="7"/>
  <c r="J276" i="7" s="1"/>
  <c r="Q265" i="8"/>
  <c r="R265" i="8" s="1"/>
  <c r="S265" i="8" s="1"/>
  <c r="T265" i="8" s="1"/>
  <c r="W265" i="8" s="1"/>
  <c r="X265" i="8" s="1"/>
  <c r="L265" i="8"/>
  <c r="J266" i="8" s="1"/>
  <c r="M265" i="8"/>
  <c r="V266" i="8" s="1"/>
  <c r="V276" i="7"/>
  <c r="E289" i="8"/>
  <c r="F289" i="8" s="1"/>
  <c r="G289" i="8" s="1"/>
  <c r="O289" i="8"/>
  <c r="D290" i="7"/>
  <c r="C291" i="7"/>
  <c r="B293" i="8"/>
  <c r="K292" i="8"/>
  <c r="E289" i="7"/>
  <c r="F289" i="7" s="1"/>
  <c r="G289" i="7" s="1"/>
  <c r="O289" i="7"/>
  <c r="K292" i="7"/>
  <c r="B293" i="7"/>
  <c r="N290" i="8"/>
  <c r="P290" i="8" s="1"/>
  <c r="C291" i="8"/>
  <c r="D290" i="8"/>
  <c r="Q266" i="8" l="1"/>
  <c r="R266" i="8" s="1"/>
  <c r="S266" i="8"/>
  <c r="T266" i="8" s="1"/>
  <c r="W266" i="8" s="1"/>
  <c r="X266" i="8" s="1"/>
  <c r="M266" i="8"/>
  <c r="V267" i="8" s="1"/>
  <c r="L266" i="8"/>
  <c r="J267" i="8" s="1"/>
  <c r="Q276" i="7"/>
  <c r="R276" i="7" s="1"/>
  <c r="S276" i="7" s="1"/>
  <c r="T276" i="7" s="1"/>
  <c r="W276" i="7" s="1"/>
  <c r="X276" i="7" s="1"/>
  <c r="M276" i="7"/>
  <c r="V277" i="7" s="1"/>
  <c r="L276" i="7"/>
  <c r="J277" i="7"/>
  <c r="B294" i="7"/>
  <c r="K293" i="7"/>
  <c r="K293" i="8"/>
  <c r="B294" i="8"/>
  <c r="D291" i="7"/>
  <c r="C292" i="7"/>
  <c r="E290" i="7"/>
  <c r="F290" i="7" s="1"/>
  <c r="G290" i="7" s="1"/>
  <c r="O290" i="7"/>
  <c r="D291" i="8"/>
  <c r="N291" i="8"/>
  <c r="P291" i="8" s="1"/>
  <c r="C292" i="8"/>
  <c r="E290" i="8"/>
  <c r="F290" i="8" s="1"/>
  <c r="G290" i="8" s="1"/>
  <c r="O290" i="8"/>
  <c r="Q267" i="8" l="1"/>
  <c r="R267" i="8" s="1"/>
  <c r="S267" i="8" s="1"/>
  <c r="T267" i="8" s="1"/>
  <c r="W267" i="8" s="1"/>
  <c r="X267" i="8" s="1"/>
  <c r="L267" i="8"/>
  <c r="J268" i="8" s="1"/>
  <c r="M267" i="8"/>
  <c r="V268" i="8" s="1"/>
  <c r="B295" i="7"/>
  <c r="K294" i="7"/>
  <c r="K294" i="8"/>
  <c r="B295" i="8"/>
  <c r="Q277" i="7"/>
  <c r="R277" i="7" s="1"/>
  <c r="S277" i="7" s="1"/>
  <c r="T277" i="7" s="1"/>
  <c r="W277" i="7" s="1"/>
  <c r="X277" i="7" s="1"/>
  <c r="M277" i="7"/>
  <c r="V278" i="7" s="1"/>
  <c r="L277" i="7"/>
  <c r="J278" i="7" s="1"/>
  <c r="D292" i="7"/>
  <c r="C293" i="7"/>
  <c r="E291" i="8"/>
  <c r="F291" i="8" s="1"/>
  <c r="G291" i="8" s="1"/>
  <c r="O291" i="8"/>
  <c r="E291" i="7"/>
  <c r="F291" i="7" s="1"/>
  <c r="G291" i="7" s="1"/>
  <c r="O291" i="7"/>
  <c r="D292" i="8"/>
  <c r="C293" i="8"/>
  <c r="N292" i="8"/>
  <c r="P292" i="8" s="1"/>
  <c r="Q278" i="7" l="1"/>
  <c r="R278" i="7" s="1"/>
  <c r="S278" i="7" s="1"/>
  <c r="T278" i="7" s="1"/>
  <c r="W278" i="7" s="1"/>
  <c r="X278" i="7" s="1"/>
  <c r="M278" i="7"/>
  <c r="L278" i="7"/>
  <c r="J279" i="7" s="1"/>
  <c r="V279" i="7"/>
  <c r="Q268" i="8"/>
  <c r="R268" i="8" s="1"/>
  <c r="S268" i="8" s="1"/>
  <c r="T268" i="8" s="1"/>
  <c r="W268" i="8" s="1"/>
  <c r="X268" i="8" s="1"/>
  <c r="M268" i="8"/>
  <c r="V269" i="8" s="1"/>
  <c r="L268" i="8"/>
  <c r="J269" i="8" s="1"/>
  <c r="D293" i="7"/>
  <c r="C294" i="7"/>
  <c r="E292" i="7"/>
  <c r="F292" i="7" s="1"/>
  <c r="G292" i="7" s="1"/>
  <c r="O292" i="7"/>
  <c r="B296" i="7"/>
  <c r="K295" i="7"/>
  <c r="B296" i="8"/>
  <c r="K295" i="8"/>
  <c r="D293" i="8"/>
  <c r="N293" i="8"/>
  <c r="P293" i="8" s="1"/>
  <c r="C294" i="8"/>
  <c r="E292" i="8"/>
  <c r="F292" i="8" s="1"/>
  <c r="G292" i="8" s="1"/>
  <c r="O292" i="8"/>
  <c r="M269" i="8" l="1"/>
  <c r="Q269" i="8"/>
  <c r="R269" i="8" s="1"/>
  <c r="S269" i="8" s="1"/>
  <c r="T269" i="8" s="1"/>
  <c r="W269" i="8" s="1"/>
  <c r="X269" i="8" s="1"/>
  <c r="L269" i="8"/>
  <c r="J270" i="8" s="1"/>
  <c r="Q279" i="7"/>
  <c r="R279" i="7" s="1"/>
  <c r="S279" i="7" s="1"/>
  <c r="T279" i="7" s="1"/>
  <c r="W279" i="7" s="1"/>
  <c r="X279" i="7" s="1"/>
  <c r="L279" i="7"/>
  <c r="J280" i="7" s="1"/>
  <c r="M279" i="7"/>
  <c r="V280" i="7" s="1"/>
  <c r="V270" i="8"/>
  <c r="B297" i="7"/>
  <c r="K296" i="7"/>
  <c r="O293" i="8"/>
  <c r="E293" i="8"/>
  <c r="F293" i="8" s="1"/>
  <c r="G293" i="8" s="1"/>
  <c r="K296" i="8"/>
  <c r="B297" i="8"/>
  <c r="C295" i="7"/>
  <c r="D294" i="7"/>
  <c r="E293" i="7"/>
  <c r="F293" i="7" s="1"/>
  <c r="G293" i="7" s="1"/>
  <c r="O293" i="7"/>
  <c r="N294" i="8"/>
  <c r="P294" i="8" s="1"/>
  <c r="D294" i="8"/>
  <c r="C295" i="8"/>
  <c r="L280" i="7" l="1"/>
  <c r="Q280" i="7"/>
  <c r="R280" i="7" s="1"/>
  <c r="S280" i="7" s="1"/>
  <c r="T280" i="7" s="1"/>
  <c r="W280" i="7" s="1"/>
  <c r="X280" i="7" s="1"/>
  <c r="M280" i="7"/>
  <c r="V281" i="7" s="1"/>
  <c r="Q270" i="8"/>
  <c r="R270" i="8" s="1"/>
  <c r="S270" i="8" s="1"/>
  <c r="T270" i="8" s="1"/>
  <c r="W270" i="8" s="1"/>
  <c r="X270" i="8" s="1"/>
  <c r="M270" i="8"/>
  <c r="V271" i="8" s="1"/>
  <c r="L270" i="8"/>
  <c r="J271" i="8" s="1"/>
  <c r="B298" i="7"/>
  <c r="K297" i="7"/>
  <c r="N295" i="8"/>
  <c r="P295" i="8" s="1"/>
  <c r="D295" i="8"/>
  <c r="C296" i="8"/>
  <c r="E294" i="7"/>
  <c r="F294" i="7" s="1"/>
  <c r="G294" i="7" s="1"/>
  <c r="O294" i="7"/>
  <c r="C296" i="7"/>
  <c r="D295" i="7"/>
  <c r="K297" i="8"/>
  <c r="B298" i="8"/>
  <c r="O294" i="8"/>
  <c r="E294" i="8"/>
  <c r="F294" i="8" s="1"/>
  <c r="G294" i="8" s="1"/>
  <c r="Q271" i="8" l="1"/>
  <c r="R271" i="8" s="1"/>
  <c r="M271" i="8"/>
  <c r="L271" i="8"/>
  <c r="J272" i="8" s="1"/>
  <c r="S271" i="8"/>
  <c r="T271" i="8" s="1"/>
  <c r="W271" i="8" s="1"/>
  <c r="X271" i="8" s="1"/>
  <c r="V272" i="8"/>
  <c r="B299" i="8"/>
  <c r="K298" i="8"/>
  <c r="B299" i="7"/>
  <c r="K298" i="7"/>
  <c r="O295" i="7"/>
  <c r="E295" i="7"/>
  <c r="F295" i="7" s="1"/>
  <c r="G295" i="7" s="1"/>
  <c r="C297" i="7"/>
  <c r="D296" i="7"/>
  <c r="C297" i="8"/>
  <c r="D296" i="8"/>
  <c r="O295" i="8"/>
  <c r="E295" i="8"/>
  <c r="F295" i="8" s="1"/>
  <c r="G295" i="8" s="1"/>
  <c r="J281" i="7"/>
  <c r="M272" i="8" l="1"/>
  <c r="L272" i="8"/>
  <c r="J273" i="8" s="1"/>
  <c r="N272" i="8"/>
  <c r="K299" i="8"/>
  <c r="B300" i="8"/>
  <c r="D297" i="8"/>
  <c r="C298" i="8"/>
  <c r="N297" i="8"/>
  <c r="P297" i="8" s="1"/>
  <c r="K299" i="7"/>
  <c r="B300" i="7"/>
  <c r="E296" i="8"/>
  <c r="F296" i="8" s="1"/>
  <c r="G296" i="8" s="1"/>
  <c r="O296" i="8"/>
  <c r="V273" i="8"/>
  <c r="D297" i="7"/>
  <c r="C298" i="7"/>
  <c r="M281" i="7"/>
  <c r="V282" i="7" s="1"/>
  <c r="L281" i="7"/>
  <c r="J282" i="7" s="1"/>
  <c r="Q281" i="7"/>
  <c r="R281" i="7" s="1"/>
  <c r="S281" i="7" s="1"/>
  <c r="T281" i="7" s="1"/>
  <c r="W281" i="7" s="1"/>
  <c r="X281" i="7" s="1"/>
  <c r="O296" i="7"/>
  <c r="E296" i="7"/>
  <c r="F296" i="7" s="1"/>
  <c r="G296" i="7" s="1"/>
  <c r="M282" i="7" l="1"/>
  <c r="L282" i="7"/>
  <c r="J283" i="7"/>
  <c r="Q282" i="7"/>
  <c r="R282" i="7" s="1"/>
  <c r="S282" i="7" s="1"/>
  <c r="T282" i="7" s="1"/>
  <c r="W282" i="7" s="1"/>
  <c r="X282" i="7" s="1"/>
  <c r="Q273" i="8"/>
  <c r="R273" i="8" s="1"/>
  <c r="L273" i="8"/>
  <c r="J274" i="8" s="1"/>
  <c r="M273" i="8"/>
  <c r="V274" i="8" s="1"/>
  <c r="S273" i="8"/>
  <c r="T273" i="8" s="1"/>
  <c r="W273" i="8" s="1"/>
  <c r="X273" i="8" s="1"/>
  <c r="V283" i="7"/>
  <c r="D298" i="7"/>
  <c r="C299" i="7"/>
  <c r="K300" i="8"/>
  <c r="B301" i="8"/>
  <c r="K300" i="7"/>
  <c r="B301" i="7"/>
  <c r="D298" i="8"/>
  <c r="N298" i="8"/>
  <c r="P298" i="8" s="1"/>
  <c r="C299" i="8"/>
  <c r="O297" i="8"/>
  <c r="E297" i="8"/>
  <c r="F297" i="8" s="1"/>
  <c r="G297" i="8" s="1"/>
  <c r="O297" i="7"/>
  <c r="E297" i="7"/>
  <c r="F297" i="7" s="1"/>
  <c r="G297" i="7" s="1"/>
  <c r="P272" i="8"/>
  <c r="Q272" i="8" s="1"/>
  <c r="R272" i="8" s="1"/>
  <c r="S272" i="8" s="1"/>
  <c r="T272" i="8" s="1"/>
  <c r="W272" i="8" s="1"/>
  <c r="X272" i="8" s="1"/>
  <c r="U273" i="8"/>
  <c r="U274" i="8" s="1"/>
  <c r="U275" i="8" s="1"/>
  <c r="U276" i="8" s="1"/>
  <c r="U277" i="8" s="1"/>
  <c r="U278" i="8" s="1"/>
  <c r="U279" i="8" s="1"/>
  <c r="U280" i="8" s="1"/>
  <c r="U281" i="8" s="1"/>
  <c r="U282" i="8" s="1"/>
  <c r="U283" i="8" s="1"/>
  <c r="U284" i="8" s="1"/>
  <c r="M274" i="8" l="1"/>
  <c r="L274" i="8"/>
  <c r="Q274" i="8"/>
  <c r="R274" i="8" s="1"/>
  <c r="S274" i="8" s="1"/>
  <c r="T274" i="8" s="1"/>
  <c r="W274" i="8" s="1"/>
  <c r="X274" i="8" s="1"/>
  <c r="J275" i="8"/>
  <c r="V275" i="8"/>
  <c r="K301" i="7"/>
  <c r="B302" i="7"/>
  <c r="K301" i="8"/>
  <c r="B302" i="8"/>
  <c r="V284" i="7"/>
  <c r="M283" i="7"/>
  <c r="L283" i="7"/>
  <c r="J284" i="7"/>
  <c r="Q283" i="7"/>
  <c r="R283" i="7" s="1"/>
  <c r="S283" i="7" s="1"/>
  <c r="T283" i="7" s="1"/>
  <c r="W283" i="7" s="1"/>
  <c r="X283" i="7" s="1"/>
  <c r="C300" i="8"/>
  <c r="N299" i="8"/>
  <c r="P299" i="8" s="1"/>
  <c r="D299" i="8"/>
  <c r="O298" i="8"/>
  <c r="E298" i="8"/>
  <c r="F298" i="8" s="1"/>
  <c r="G298" i="8" s="1"/>
  <c r="C300" i="7"/>
  <c r="D299" i="7"/>
  <c r="E298" i="7"/>
  <c r="F298" i="7" s="1"/>
  <c r="G298" i="7" s="1"/>
  <c r="O298" i="7"/>
  <c r="B303" i="8" l="1"/>
  <c r="K302" i="8"/>
  <c r="N300" i="8"/>
  <c r="P300" i="8" s="1"/>
  <c r="C301" i="8"/>
  <c r="D300" i="8"/>
  <c r="E299" i="8"/>
  <c r="F299" i="8" s="1"/>
  <c r="G299" i="8" s="1"/>
  <c r="O299" i="8"/>
  <c r="B303" i="7"/>
  <c r="K302" i="7"/>
  <c r="M284" i="7"/>
  <c r="V285" i="7" s="1"/>
  <c r="L284" i="7"/>
  <c r="P284" i="7"/>
  <c r="P285" i="7" s="1"/>
  <c r="P286" i="7" s="1"/>
  <c r="P287" i="7" s="1"/>
  <c r="P288" i="7" s="1"/>
  <c r="P289" i="7" s="1"/>
  <c r="P290" i="7" s="1"/>
  <c r="P291" i="7" s="1"/>
  <c r="P292" i="7" s="1"/>
  <c r="P293" i="7" s="1"/>
  <c r="P294" i="7" s="1"/>
  <c r="P295" i="7" s="1"/>
  <c r="M275" i="8"/>
  <c r="V276" i="8" s="1"/>
  <c r="L275" i="8"/>
  <c r="J276" i="8" s="1"/>
  <c r="Q275" i="8"/>
  <c r="R275" i="8" s="1"/>
  <c r="S275" i="8" s="1"/>
  <c r="T275" i="8" s="1"/>
  <c r="W275" i="8" s="1"/>
  <c r="X275" i="8" s="1"/>
  <c r="E299" i="7"/>
  <c r="F299" i="7" s="1"/>
  <c r="G299" i="7" s="1"/>
  <c r="O299" i="7"/>
  <c r="C301" i="7"/>
  <c r="D300" i="7"/>
  <c r="M276" i="8" l="1"/>
  <c r="Q276" i="8"/>
  <c r="R276" i="8" s="1"/>
  <c r="S276" i="8" s="1"/>
  <c r="T276" i="8" s="1"/>
  <c r="W276" i="8" s="1"/>
  <c r="X276" i="8" s="1"/>
  <c r="L276" i="8"/>
  <c r="J277" i="8" s="1"/>
  <c r="V277" i="8"/>
  <c r="D301" i="8"/>
  <c r="C302" i="8"/>
  <c r="N301" i="8"/>
  <c r="P301" i="8" s="1"/>
  <c r="Q284" i="7"/>
  <c r="R284" i="7" s="1"/>
  <c r="S284" i="7" s="1"/>
  <c r="T284" i="7" s="1"/>
  <c r="W284" i="7" s="1"/>
  <c r="X284" i="7" s="1"/>
  <c r="J285" i="7"/>
  <c r="K303" i="8"/>
  <c r="B304" i="8"/>
  <c r="K303" i="7"/>
  <c r="B304" i="7"/>
  <c r="O300" i="8"/>
  <c r="E300" i="8"/>
  <c r="F300" i="8" s="1"/>
  <c r="G300" i="8" s="1"/>
  <c r="E300" i="7"/>
  <c r="F300" i="7" s="1"/>
  <c r="G300" i="7" s="1"/>
  <c r="O300" i="7"/>
  <c r="C302" i="7"/>
  <c r="D301" i="7"/>
  <c r="Q277" i="8" l="1"/>
  <c r="R277" i="8" s="1"/>
  <c r="S277" i="8" s="1"/>
  <c r="T277" i="8" s="1"/>
  <c r="W277" i="8" s="1"/>
  <c r="X277" i="8" s="1"/>
  <c r="M277" i="8"/>
  <c r="L277" i="8"/>
  <c r="J278" i="8" s="1"/>
  <c r="C303" i="7"/>
  <c r="D302" i="7"/>
  <c r="E301" i="8"/>
  <c r="F301" i="8" s="1"/>
  <c r="G301" i="8" s="1"/>
  <c r="O301" i="8"/>
  <c r="V278" i="8"/>
  <c r="D302" i="8"/>
  <c r="N302" i="8"/>
  <c r="P302" i="8" s="1"/>
  <c r="C303" i="8"/>
  <c r="B305" i="8"/>
  <c r="K304" i="8"/>
  <c r="Q285" i="7"/>
  <c r="R285" i="7" s="1"/>
  <c r="M285" i="7"/>
  <c r="V286" i="7" s="1"/>
  <c r="L285" i="7"/>
  <c r="J286" i="7"/>
  <c r="S285" i="7"/>
  <c r="T285" i="7" s="1"/>
  <c r="W285" i="7" s="1"/>
  <c r="X285" i="7" s="1"/>
  <c r="K304" i="7"/>
  <c r="B305" i="7"/>
  <c r="O301" i="7"/>
  <c r="E301" i="7"/>
  <c r="F301" i="7" s="1"/>
  <c r="G301" i="7" s="1"/>
  <c r="Q278" i="8" l="1"/>
  <c r="R278" i="8" s="1"/>
  <c r="S278" i="8"/>
  <c r="T278" i="8" s="1"/>
  <c r="W278" i="8" s="1"/>
  <c r="X278" i="8" s="1"/>
  <c r="M278" i="8"/>
  <c r="L278" i="8"/>
  <c r="J279" i="8" s="1"/>
  <c r="E302" i="8"/>
  <c r="F302" i="8" s="1"/>
  <c r="G302" i="8" s="1"/>
  <c r="O302" i="8"/>
  <c r="Q286" i="7"/>
  <c r="R286" i="7" s="1"/>
  <c r="S286" i="7" s="1"/>
  <c r="T286" i="7" s="1"/>
  <c r="W286" i="7" s="1"/>
  <c r="X286" i="7" s="1"/>
  <c r="M286" i="7"/>
  <c r="V287" i="7" s="1"/>
  <c r="L286" i="7"/>
  <c r="J287" i="7" s="1"/>
  <c r="K305" i="8"/>
  <c r="B306" i="8"/>
  <c r="V279" i="8"/>
  <c r="E302" i="7"/>
  <c r="F302" i="7" s="1"/>
  <c r="G302" i="7" s="1"/>
  <c r="O302" i="7"/>
  <c r="C304" i="7"/>
  <c r="D303" i="7"/>
  <c r="N303" i="8"/>
  <c r="P303" i="8" s="1"/>
  <c r="C304" i="8"/>
  <c r="D303" i="8"/>
  <c r="K305" i="7"/>
  <c r="B306" i="7"/>
  <c r="V288" i="7" l="1"/>
  <c r="Q287" i="7"/>
  <c r="R287" i="7" s="1"/>
  <c r="S287" i="7" s="1"/>
  <c r="T287" i="7" s="1"/>
  <c r="W287" i="7" s="1"/>
  <c r="X287" i="7" s="1"/>
  <c r="M287" i="7"/>
  <c r="L287" i="7"/>
  <c r="J288" i="7"/>
  <c r="Q279" i="8"/>
  <c r="R279" i="8" s="1"/>
  <c r="S279" i="8" s="1"/>
  <c r="T279" i="8" s="1"/>
  <c r="W279" i="8" s="1"/>
  <c r="X279" i="8" s="1"/>
  <c r="L279" i="8"/>
  <c r="J280" i="8" s="1"/>
  <c r="M279" i="8"/>
  <c r="B307" i="8"/>
  <c r="K306" i="8"/>
  <c r="K306" i="7"/>
  <c r="B307" i="7"/>
  <c r="V280" i="8"/>
  <c r="O303" i="7"/>
  <c r="E303" i="7"/>
  <c r="F303" i="7" s="1"/>
  <c r="G303" i="7" s="1"/>
  <c r="C305" i="7"/>
  <c r="D304" i="7"/>
  <c r="O303" i="8"/>
  <c r="E303" i="8"/>
  <c r="F303" i="8" s="1"/>
  <c r="G303" i="8" s="1"/>
  <c r="N304" i="8"/>
  <c r="P304" i="8" s="1"/>
  <c r="D304" i="8"/>
  <c r="C305" i="8"/>
  <c r="L280" i="8" l="1"/>
  <c r="J281" i="8" s="1"/>
  <c r="Q280" i="8"/>
  <c r="R280" i="8" s="1"/>
  <c r="S280" i="8" s="1"/>
  <c r="T280" i="8" s="1"/>
  <c r="W280" i="8" s="1"/>
  <c r="X280" i="8" s="1"/>
  <c r="M280" i="8"/>
  <c r="V281" i="8" s="1"/>
  <c r="O304" i="7"/>
  <c r="E304" i="7"/>
  <c r="F304" i="7" s="1"/>
  <c r="G304" i="7" s="1"/>
  <c r="Q288" i="7"/>
  <c r="R288" i="7" s="1"/>
  <c r="S288" i="7" s="1"/>
  <c r="T288" i="7" s="1"/>
  <c r="W288" i="7" s="1"/>
  <c r="X288" i="7" s="1"/>
  <c r="M288" i="7"/>
  <c r="V289" i="7" s="1"/>
  <c r="L288" i="7"/>
  <c r="D305" i="8"/>
  <c r="C306" i="8"/>
  <c r="N305" i="8"/>
  <c r="P305" i="8" s="1"/>
  <c r="D305" i="7"/>
  <c r="C306" i="7"/>
  <c r="B308" i="7"/>
  <c r="K307" i="7"/>
  <c r="E304" i="8"/>
  <c r="F304" i="8" s="1"/>
  <c r="G304" i="8" s="1"/>
  <c r="O304" i="8"/>
  <c r="B308" i="8"/>
  <c r="K307" i="8"/>
  <c r="M281" i="8" l="1"/>
  <c r="V282" i="8" s="1"/>
  <c r="Q281" i="8"/>
  <c r="R281" i="8" s="1"/>
  <c r="S281" i="8" s="1"/>
  <c r="T281" i="8" s="1"/>
  <c r="W281" i="8" s="1"/>
  <c r="X281" i="8" s="1"/>
  <c r="L281" i="8"/>
  <c r="J282" i="8" s="1"/>
  <c r="K308" i="7"/>
  <c r="B309" i="7"/>
  <c r="E305" i="7"/>
  <c r="F305" i="7" s="1"/>
  <c r="G305" i="7" s="1"/>
  <c r="O305" i="7"/>
  <c r="C307" i="7"/>
  <c r="D306" i="7"/>
  <c r="K308" i="8"/>
  <c r="B309" i="8"/>
  <c r="J289" i="7"/>
  <c r="D306" i="8"/>
  <c r="C307" i="8"/>
  <c r="N306" i="8"/>
  <c r="P306" i="8" s="1"/>
  <c r="E305" i="8"/>
  <c r="F305" i="8" s="1"/>
  <c r="G305" i="8" s="1"/>
  <c r="O305" i="8"/>
  <c r="J283" i="8" l="1"/>
  <c r="Q282" i="8"/>
  <c r="R282" i="8" s="1"/>
  <c r="S282" i="8" s="1"/>
  <c r="T282" i="8" s="1"/>
  <c r="W282" i="8" s="1"/>
  <c r="X282" i="8" s="1"/>
  <c r="M282" i="8"/>
  <c r="L282" i="8"/>
  <c r="V283" i="8"/>
  <c r="K309" i="7"/>
  <c r="B310" i="7"/>
  <c r="Q289" i="7"/>
  <c r="R289" i="7" s="1"/>
  <c r="S289" i="7" s="1"/>
  <c r="T289" i="7" s="1"/>
  <c r="W289" i="7" s="1"/>
  <c r="X289" i="7" s="1"/>
  <c r="M289" i="7"/>
  <c r="V290" i="7" s="1"/>
  <c r="L289" i="7"/>
  <c r="E306" i="8"/>
  <c r="F306" i="8" s="1"/>
  <c r="G306" i="8" s="1"/>
  <c r="O306" i="8"/>
  <c r="C308" i="7"/>
  <c r="D307" i="7"/>
  <c r="D307" i="8"/>
  <c r="C308" i="8"/>
  <c r="N307" i="8"/>
  <c r="P307" i="8" s="1"/>
  <c r="K309" i="8"/>
  <c r="B310" i="8"/>
  <c r="E306" i="7"/>
  <c r="F306" i="7" s="1"/>
  <c r="G306" i="7" s="1"/>
  <c r="O306" i="7"/>
  <c r="B311" i="8" l="1"/>
  <c r="K310" i="8"/>
  <c r="C309" i="8"/>
  <c r="D308" i="8"/>
  <c r="O307" i="7"/>
  <c r="E307" i="7"/>
  <c r="F307" i="7" s="1"/>
  <c r="G307" i="7" s="1"/>
  <c r="J290" i="7"/>
  <c r="J284" i="8"/>
  <c r="Q283" i="8"/>
  <c r="R283" i="8" s="1"/>
  <c r="S283" i="8" s="1"/>
  <c r="T283" i="8" s="1"/>
  <c r="W283" i="8" s="1"/>
  <c r="X283" i="8" s="1"/>
  <c r="M283" i="8"/>
  <c r="L283" i="8"/>
  <c r="K310" i="7"/>
  <c r="B311" i="7"/>
  <c r="V284" i="8"/>
  <c r="C309" i="7"/>
  <c r="D308" i="7"/>
  <c r="O307" i="8"/>
  <c r="E307" i="8"/>
  <c r="F307" i="8" s="1"/>
  <c r="G307" i="8" s="1"/>
  <c r="J285" i="8" l="1"/>
  <c r="M284" i="8"/>
  <c r="V285" i="8" s="1"/>
  <c r="L284" i="8"/>
  <c r="N284" i="8"/>
  <c r="E308" i="7"/>
  <c r="F308" i="7" s="1"/>
  <c r="G308" i="7" s="1"/>
  <c r="O308" i="7"/>
  <c r="Q290" i="7"/>
  <c r="R290" i="7" s="1"/>
  <c r="S290" i="7" s="1"/>
  <c r="T290" i="7" s="1"/>
  <c r="W290" i="7" s="1"/>
  <c r="X290" i="7" s="1"/>
  <c r="M290" i="7"/>
  <c r="V291" i="7" s="1"/>
  <c r="L290" i="7"/>
  <c r="C310" i="7"/>
  <c r="D309" i="7"/>
  <c r="C310" i="8"/>
  <c r="D309" i="8"/>
  <c r="N309" i="8"/>
  <c r="P309" i="8" s="1"/>
  <c r="O308" i="8"/>
  <c r="E308" i="8"/>
  <c r="F308" i="8" s="1"/>
  <c r="G308" i="8" s="1"/>
  <c r="B312" i="7"/>
  <c r="K311" i="7"/>
  <c r="B312" i="8"/>
  <c r="K311" i="8"/>
  <c r="J291" i="7" l="1"/>
  <c r="B313" i="7"/>
  <c r="K312" i="7"/>
  <c r="Q285" i="8"/>
  <c r="R285" i="8" s="1"/>
  <c r="S285" i="8" s="1"/>
  <c r="T285" i="8" s="1"/>
  <c r="W285" i="8" s="1"/>
  <c r="X285" i="8" s="1"/>
  <c r="L285" i="8"/>
  <c r="J286" i="8" s="1"/>
  <c r="M285" i="8"/>
  <c r="V286" i="8" s="1"/>
  <c r="O309" i="8"/>
  <c r="E309" i="8"/>
  <c r="F309" i="8" s="1"/>
  <c r="G309" i="8" s="1"/>
  <c r="D310" i="8"/>
  <c r="C311" i="8"/>
  <c r="N310" i="8"/>
  <c r="P310" i="8" s="1"/>
  <c r="B313" i="8"/>
  <c r="K312" i="8"/>
  <c r="O309" i="7"/>
  <c r="E309" i="7"/>
  <c r="F309" i="7" s="1"/>
  <c r="G309" i="7" s="1"/>
  <c r="P284" i="8"/>
  <c r="Q284" i="8" s="1"/>
  <c r="R284" i="8" s="1"/>
  <c r="S284" i="8" s="1"/>
  <c r="T284" i="8" s="1"/>
  <c r="W284" i="8" s="1"/>
  <c r="X284" i="8" s="1"/>
  <c r="U285" i="8"/>
  <c r="U286" i="8" s="1"/>
  <c r="U287" i="8" s="1"/>
  <c r="U288" i="8" s="1"/>
  <c r="U289" i="8" s="1"/>
  <c r="U290" i="8" s="1"/>
  <c r="U291" i="8" s="1"/>
  <c r="U292" i="8" s="1"/>
  <c r="U293" i="8" s="1"/>
  <c r="U294" i="8" s="1"/>
  <c r="U295" i="8" s="1"/>
  <c r="U296" i="8" s="1"/>
  <c r="D310" i="7"/>
  <c r="C311" i="7"/>
  <c r="M286" i="8" l="1"/>
  <c r="V287" i="8" s="1"/>
  <c r="L286" i="8"/>
  <c r="J287" i="8"/>
  <c r="Q286" i="8"/>
  <c r="R286" i="8" s="1"/>
  <c r="S286" i="8" s="1"/>
  <c r="T286" i="8" s="1"/>
  <c r="W286" i="8" s="1"/>
  <c r="X286" i="8" s="1"/>
  <c r="B314" i="8"/>
  <c r="K313" i="8"/>
  <c r="K313" i="7"/>
  <c r="B314" i="7"/>
  <c r="C312" i="8"/>
  <c r="N311" i="8"/>
  <c r="P311" i="8" s="1"/>
  <c r="D311" i="8"/>
  <c r="J292" i="7"/>
  <c r="Q291" i="7"/>
  <c r="R291" i="7" s="1"/>
  <c r="S291" i="7" s="1"/>
  <c r="T291" i="7" s="1"/>
  <c r="W291" i="7" s="1"/>
  <c r="X291" i="7" s="1"/>
  <c r="L291" i="7"/>
  <c r="M291" i="7"/>
  <c r="V292" i="7" s="1"/>
  <c r="D311" i="7"/>
  <c r="C312" i="7"/>
  <c r="E310" i="8"/>
  <c r="F310" i="8" s="1"/>
  <c r="G310" i="8" s="1"/>
  <c r="O310" i="8"/>
  <c r="E310" i="7"/>
  <c r="F310" i="7" s="1"/>
  <c r="G310" i="7" s="1"/>
  <c r="O310" i="7"/>
  <c r="E311" i="7" l="1"/>
  <c r="F311" i="7" s="1"/>
  <c r="G311" i="7" s="1"/>
  <c r="O311" i="7"/>
  <c r="B315" i="8"/>
  <c r="K314" i="8"/>
  <c r="Q287" i="8"/>
  <c r="R287" i="8" s="1"/>
  <c r="M287" i="8"/>
  <c r="V288" i="8" s="1"/>
  <c r="L287" i="8"/>
  <c r="J288" i="8" s="1"/>
  <c r="S287" i="8"/>
  <c r="T287" i="8" s="1"/>
  <c r="W287" i="8" s="1"/>
  <c r="X287" i="8" s="1"/>
  <c r="E311" i="8"/>
  <c r="F311" i="8" s="1"/>
  <c r="G311" i="8" s="1"/>
  <c r="O311" i="8"/>
  <c r="L292" i="7"/>
  <c r="J293" i="7" s="1"/>
  <c r="Q292" i="7"/>
  <c r="R292" i="7" s="1"/>
  <c r="S292" i="7" s="1"/>
  <c r="T292" i="7" s="1"/>
  <c r="W292" i="7" s="1"/>
  <c r="X292" i="7" s="1"/>
  <c r="M292" i="7"/>
  <c r="V293" i="7" s="1"/>
  <c r="N312" i="8"/>
  <c r="P312" i="8" s="1"/>
  <c r="C313" i="8"/>
  <c r="D312" i="8"/>
  <c r="C313" i="7"/>
  <c r="D312" i="7"/>
  <c r="B315" i="7"/>
  <c r="K314" i="7"/>
  <c r="M293" i="7" l="1"/>
  <c r="L293" i="7"/>
  <c r="J294" i="7"/>
  <c r="Q293" i="7"/>
  <c r="R293" i="7" s="1"/>
  <c r="S293" i="7" s="1"/>
  <c r="T293" i="7" s="1"/>
  <c r="W293" i="7" s="1"/>
  <c r="X293" i="7" s="1"/>
  <c r="Q288" i="8"/>
  <c r="R288" i="8" s="1"/>
  <c r="S288" i="8" s="1"/>
  <c r="T288" i="8" s="1"/>
  <c r="W288" i="8" s="1"/>
  <c r="X288" i="8" s="1"/>
  <c r="L288" i="8"/>
  <c r="J289" i="8" s="1"/>
  <c r="M288" i="8"/>
  <c r="V289" i="8" s="1"/>
  <c r="V294" i="7"/>
  <c r="O312" i="8"/>
  <c r="E312" i="8"/>
  <c r="F312" i="8" s="1"/>
  <c r="G312" i="8" s="1"/>
  <c r="D313" i="8"/>
  <c r="N313" i="8"/>
  <c r="P313" i="8" s="1"/>
  <c r="C314" i="8"/>
  <c r="B316" i="8"/>
  <c r="K315" i="8"/>
  <c r="K315" i="7"/>
  <c r="B316" i="7"/>
  <c r="O312" i="7"/>
  <c r="E312" i="7"/>
  <c r="F312" i="7" s="1"/>
  <c r="G312" i="7" s="1"/>
  <c r="C314" i="7"/>
  <c r="D313" i="7"/>
  <c r="Q289" i="8" l="1"/>
  <c r="R289" i="8" s="1"/>
  <c r="S289" i="8" s="1"/>
  <c r="T289" i="8" s="1"/>
  <c r="W289" i="8" s="1"/>
  <c r="X289" i="8" s="1"/>
  <c r="M289" i="8"/>
  <c r="V290" i="8" s="1"/>
  <c r="L289" i="8"/>
  <c r="J290" i="8" s="1"/>
  <c r="M294" i="7"/>
  <c r="V295" i="7" s="1"/>
  <c r="L294" i="7"/>
  <c r="J295" i="7"/>
  <c r="S294" i="7"/>
  <c r="T294" i="7" s="1"/>
  <c r="W294" i="7" s="1"/>
  <c r="X294" i="7" s="1"/>
  <c r="Q294" i="7"/>
  <c r="R294" i="7" s="1"/>
  <c r="E313" i="8"/>
  <c r="F313" i="8" s="1"/>
  <c r="G313" i="8" s="1"/>
  <c r="O313" i="8"/>
  <c r="B317" i="8"/>
  <c r="K316" i="8"/>
  <c r="K316" i="7"/>
  <c r="B317" i="7"/>
  <c r="C315" i="8"/>
  <c r="D314" i="8"/>
  <c r="N314" i="8"/>
  <c r="P314" i="8" s="1"/>
  <c r="E313" i="7"/>
  <c r="F313" i="7" s="1"/>
  <c r="G313" i="7" s="1"/>
  <c r="O313" i="7"/>
  <c r="D314" i="7"/>
  <c r="C315" i="7"/>
  <c r="V296" i="7" l="1"/>
  <c r="Q290" i="8"/>
  <c r="R290" i="8" s="1"/>
  <c r="M290" i="8"/>
  <c r="V291" i="8" s="1"/>
  <c r="S290" i="8"/>
  <c r="T290" i="8" s="1"/>
  <c r="W290" i="8" s="1"/>
  <c r="X290" i="8" s="1"/>
  <c r="L290" i="8"/>
  <c r="J291" i="8" s="1"/>
  <c r="N315" i="8"/>
  <c r="P315" i="8" s="1"/>
  <c r="C316" i="8"/>
  <c r="D315" i="8"/>
  <c r="M295" i="7"/>
  <c r="L295" i="7"/>
  <c r="J296" i="7" s="1"/>
  <c r="Q295" i="7"/>
  <c r="R295" i="7" s="1"/>
  <c r="S295" i="7" s="1"/>
  <c r="T295" i="7" s="1"/>
  <c r="W295" i="7" s="1"/>
  <c r="X295" i="7" s="1"/>
  <c r="E314" i="8"/>
  <c r="F314" i="8" s="1"/>
  <c r="G314" i="8" s="1"/>
  <c r="O314" i="8"/>
  <c r="K317" i="7"/>
  <c r="B318" i="7"/>
  <c r="B318" i="8"/>
  <c r="K317" i="8"/>
  <c r="D315" i="7"/>
  <c r="C316" i="7"/>
  <c r="O314" i="7"/>
  <c r="E314" i="7"/>
  <c r="F314" i="7" s="1"/>
  <c r="G314" i="7" s="1"/>
  <c r="M291" i="8" l="1"/>
  <c r="L291" i="8"/>
  <c r="J292" i="8" s="1"/>
  <c r="Q291" i="8"/>
  <c r="R291" i="8" s="1"/>
  <c r="S291" i="8" s="1"/>
  <c r="T291" i="8" s="1"/>
  <c r="W291" i="8" s="1"/>
  <c r="X291" i="8" s="1"/>
  <c r="M296" i="7"/>
  <c r="L296" i="7"/>
  <c r="J297" i="7"/>
  <c r="P296" i="7"/>
  <c r="P297" i="7" s="1"/>
  <c r="P298" i="7" s="1"/>
  <c r="P299" i="7" s="1"/>
  <c r="P300" i="7" s="1"/>
  <c r="P301" i="7" s="1"/>
  <c r="P302" i="7" s="1"/>
  <c r="P303" i="7" s="1"/>
  <c r="P304" i="7" s="1"/>
  <c r="P305" i="7" s="1"/>
  <c r="P306" i="7" s="1"/>
  <c r="P307" i="7" s="1"/>
  <c r="V292" i="8"/>
  <c r="B319" i="8"/>
  <c r="K318" i="8"/>
  <c r="O315" i="8"/>
  <c r="E315" i="8"/>
  <c r="F315" i="8" s="1"/>
  <c r="G315" i="8" s="1"/>
  <c r="N316" i="8"/>
  <c r="P316" i="8" s="1"/>
  <c r="C317" i="8"/>
  <c r="D316" i="8"/>
  <c r="V297" i="7"/>
  <c r="B319" i="7"/>
  <c r="K318" i="7"/>
  <c r="C317" i="7"/>
  <c r="D316" i="7"/>
  <c r="O315" i="7"/>
  <c r="E315" i="7"/>
  <c r="F315" i="7" s="1"/>
  <c r="G315" i="7" s="1"/>
  <c r="M292" i="8" l="1"/>
  <c r="L292" i="8"/>
  <c r="J293" i="8"/>
  <c r="Q292" i="8"/>
  <c r="R292" i="8" s="1"/>
  <c r="S292" i="8" s="1"/>
  <c r="T292" i="8" s="1"/>
  <c r="W292" i="8" s="1"/>
  <c r="X292" i="8" s="1"/>
  <c r="V293" i="8"/>
  <c r="Q296" i="7"/>
  <c r="R296" i="7" s="1"/>
  <c r="S296" i="7" s="1"/>
  <c r="T296" i="7" s="1"/>
  <c r="W296" i="7" s="1"/>
  <c r="X296" i="7" s="1"/>
  <c r="J298" i="7"/>
  <c r="Q297" i="7"/>
  <c r="R297" i="7" s="1"/>
  <c r="S297" i="7" s="1"/>
  <c r="T297" i="7" s="1"/>
  <c r="W297" i="7" s="1"/>
  <c r="X297" i="7" s="1"/>
  <c r="M297" i="7"/>
  <c r="L297" i="7"/>
  <c r="B320" i="7"/>
  <c r="K319" i="7"/>
  <c r="E316" i="8"/>
  <c r="F316" i="8" s="1"/>
  <c r="G316" i="8" s="1"/>
  <c r="O316" i="8"/>
  <c r="N317" i="8"/>
  <c r="P317" i="8" s="1"/>
  <c r="C318" i="8"/>
  <c r="D317" i="8"/>
  <c r="V298" i="7"/>
  <c r="E316" i="7"/>
  <c r="F316" i="7" s="1"/>
  <c r="G316" i="7" s="1"/>
  <c r="O316" i="7"/>
  <c r="D317" i="7"/>
  <c r="C318" i="7"/>
  <c r="B320" i="8"/>
  <c r="K319" i="8"/>
  <c r="L298" i="7" l="1"/>
  <c r="J299" i="7" s="1"/>
  <c r="Q298" i="7"/>
  <c r="R298" i="7" s="1"/>
  <c r="S298" i="7" s="1"/>
  <c r="T298" i="7" s="1"/>
  <c r="W298" i="7" s="1"/>
  <c r="X298" i="7" s="1"/>
  <c r="M298" i="7"/>
  <c r="V299" i="7" s="1"/>
  <c r="O317" i="8"/>
  <c r="E317" i="8"/>
  <c r="F317" i="8" s="1"/>
  <c r="G317" i="8" s="1"/>
  <c r="Q293" i="8"/>
  <c r="R293" i="8" s="1"/>
  <c r="S293" i="8" s="1"/>
  <c r="T293" i="8" s="1"/>
  <c r="W293" i="8" s="1"/>
  <c r="X293" i="8" s="1"/>
  <c r="M293" i="8"/>
  <c r="V294" i="8" s="1"/>
  <c r="L293" i="8"/>
  <c r="J294" i="8" s="1"/>
  <c r="C319" i="8"/>
  <c r="N318" i="8"/>
  <c r="P318" i="8" s="1"/>
  <c r="D318" i="8"/>
  <c r="K320" i="8"/>
  <c r="B321" i="8"/>
  <c r="B321" i="7"/>
  <c r="K320" i="7"/>
  <c r="C319" i="7"/>
  <c r="D318" i="7"/>
  <c r="E317" i="7"/>
  <c r="F317" i="7" s="1"/>
  <c r="G317" i="7" s="1"/>
  <c r="O317" i="7"/>
  <c r="L294" i="8" l="1"/>
  <c r="M294" i="8"/>
  <c r="J295" i="8" s="1"/>
  <c r="Q294" i="8"/>
  <c r="R294" i="8" s="1"/>
  <c r="S294" i="8" s="1"/>
  <c r="T294" i="8" s="1"/>
  <c r="W294" i="8" s="1"/>
  <c r="X294" i="8" s="1"/>
  <c r="V295" i="8"/>
  <c r="Q299" i="7"/>
  <c r="R299" i="7" s="1"/>
  <c r="S299" i="7"/>
  <c r="T299" i="7" s="1"/>
  <c r="W299" i="7" s="1"/>
  <c r="X299" i="7" s="1"/>
  <c r="M299" i="7"/>
  <c r="V300" i="7" s="1"/>
  <c r="L299" i="7"/>
  <c r="C320" i="7"/>
  <c r="D319" i="7"/>
  <c r="K321" i="8"/>
  <c r="B322" i="8"/>
  <c r="E318" i="8"/>
  <c r="F318" i="8" s="1"/>
  <c r="G318" i="8" s="1"/>
  <c r="O318" i="8"/>
  <c r="N319" i="8"/>
  <c r="P319" i="8" s="1"/>
  <c r="C320" i="8"/>
  <c r="D319" i="8"/>
  <c r="K321" i="7"/>
  <c r="B322" i="7"/>
  <c r="E318" i="7"/>
  <c r="F318" i="7" s="1"/>
  <c r="G318" i="7" s="1"/>
  <c r="O318" i="7"/>
  <c r="M295" i="8" l="1"/>
  <c r="L295" i="8"/>
  <c r="Q295" i="8"/>
  <c r="R295" i="8" s="1"/>
  <c r="J296" i="8"/>
  <c r="S295" i="8"/>
  <c r="T295" i="8" s="1"/>
  <c r="W295" i="8" s="1"/>
  <c r="X295" i="8" s="1"/>
  <c r="J300" i="7"/>
  <c r="V296" i="8"/>
  <c r="D320" i="8"/>
  <c r="C321" i="8"/>
  <c r="O319" i="8"/>
  <c r="E319" i="8"/>
  <c r="F319" i="8" s="1"/>
  <c r="G319" i="8" s="1"/>
  <c r="B323" i="8"/>
  <c r="K322" i="8"/>
  <c r="O319" i="7"/>
  <c r="E319" i="7"/>
  <c r="F319" i="7" s="1"/>
  <c r="G319" i="7" s="1"/>
  <c r="K322" i="7"/>
  <c r="B323" i="7"/>
  <c r="C321" i="7"/>
  <c r="D320" i="7"/>
  <c r="O320" i="7" l="1"/>
  <c r="E320" i="7"/>
  <c r="F320" i="7" s="1"/>
  <c r="G320" i="7" s="1"/>
  <c r="L296" i="8"/>
  <c r="J297" i="8" s="1"/>
  <c r="M296" i="8"/>
  <c r="N296" i="8"/>
  <c r="V297" i="8"/>
  <c r="S300" i="7"/>
  <c r="T300" i="7" s="1"/>
  <c r="W300" i="7" s="1"/>
  <c r="X300" i="7" s="1"/>
  <c r="Q300" i="7"/>
  <c r="R300" i="7" s="1"/>
  <c r="L300" i="7"/>
  <c r="J301" i="7" s="1"/>
  <c r="M300" i="7"/>
  <c r="V301" i="7" s="1"/>
  <c r="K323" i="8"/>
  <c r="B324" i="8"/>
  <c r="D321" i="7"/>
  <c r="C322" i="7"/>
  <c r="D321" i="8"/>
  <c r="N321" i="8"/>
  <c r="P321" i="8" s="1"/>
  <c r="C322" i="8"/>
  <c r="K323" i="7"/>
  <c r="B324" i="7"/>
  <c r="E320" i="8"/>
  <c r="F320" i="8" s="1"/>
  <c r="G320" i="8" s="1"/>
  <c r="O320" i="8"/>
  <c r="L301" i="7" l="1"/>
  <c r="Q301" i="7"/>
  <c r="R301" i="7" s="1"/>
  <c r="S301" i="7" s="1"/>
  <c r="T301" i="7" s="1"/>
  <c r="W301" i="7" s="1"/>
  <c r="X301" i="7" s="1"/>
  <c r="M301" i="7"/>
  <c r="J302" i="7" s="1"/>
  <c r="L297" i="8"/>
  <c r="Q297" i="8"/>
  <c r="R297" i="8" s="1"/>
  <c r="S297" i="8" s="1"/>
  <c r="T297" i="8" s="1"/>
  <c r="W297" i="8" s="1"/>
  <c r="X297" i="8" s="1"/>
  <c r="M297" i="8"/>
  <c r="V298" i="8" s="1"/>
  <c r="P296" i="8"/>
  <c r="Q296" i="8" s="1"/>
  <c r="R296" i="8" s="1"/>
  <c r="S296" i="8" s="1"/>
  <c r="T296" i="8" s="1"/>
  <c r="W296" i="8" s="1"/>
  <c r="X296" i="8" s="1"/>
  <c r="U297" i="8"/>
  <c r="U298" i="8" s="1"/>
  <c r="U299" i="8" s="1"/>
  <c r="U300" i="8" s="1"/>
  <c r="U301" i="8" s="1"/>
  <c r="U302" i="8" s="1"/>
  <c r="U303" i="8" s="1"/>
  <c r="U304" i="8" s="1"/>
  <c r="U305" i="8" s="1"/>
  <c r="U306" i="8" s="1"/>
  <c r="U307" i="8" s="1"/>
  <c r="U308" i="8" s="1"/>
  <c r="K324" i="8"/>
  <c r="B325" i="8"/>
  <c r="O321" i="7"/>
  <c r="E321" i="7"/>
  <c r="F321" i="7" s="1"/>
  <c r="G321" i="7" s="1"/>
  <c r="D322" i="7"/>
  <c r="C323" i="7"/>
  <c r="V302" i="7"/>
  <c r="D322" i="8"/>
  <c r="C323" i="8"/>
  <c r="N322" i="8"/>
  <c r="P322" i="8" s="1"/>
  <c r="E321" i="8"/>
  <c r="F321" i="8" s="1"/>
  <c r="G321" i="8" s="1"/>
  <c r="O321" i="8"/>
  <c r="B325" i="7"/>
  <c r="K324" i="7"/>
  <c r="M302" i="7" l="1"/>
  <c r="Q302" i="7"/>
  <c r="R302" i="7" s="1"/>
  <c r="S302" i="7" s="1"/>
  <c r="T302" i="7" s="1"/>
  <c r="W302" i="7" s="1"/>
  <c r="X302" i="7" s="1"/>
  <c r="L302" i="7"/>
  <c r="J303" i="7" s="1"/>
  <c r="C324" i="8"/>
  <c r="N323" i="8"/>
  <c r="P323" i="8" s="1"/>
  <c r="D323" i="8"/>
  <c r="V303" i="7"/>
  <c r="J298" i="8"/>
  <c r="E322" i="8"/>
  <c r="F322" i="8" s="1"/>
  <c r="G322" i="8" s="1"/>
  <c r="O322" i="8"/>
  <c r="E322" i="7"/>
  <c r="F322" i="7" s="1"/>
  <c r="G322" i="7" s="1"/>
  <c r="O322" i="7"/>
  <c r="K325" i="8"/>
  <c r="B326" i="8"/>
  <c r="C324" i="7"/>
  <c r="D323" i="7"/>
  <c r="K325" i="7"/>
  <c r="B326" i="7"/>
  <c r="Q303" i="7" l="1"/>
  <c r="R303" i="7" s="1"/>
  <c r="M303" i="7"/>
  <c r="L303" i="7"/>
  <c r="J304" i="7" s="1"/>
  <c r="S303" i="7"/>
  <c r="T303" i="7" s="1"/>
  <c r="W303" i="7" s="1"/>
  <c r="X303" i="7" s="1"/>
  <c r="M298" i="8"/>
  <c r="V299" i="8" s="1"/>
  <c r="Q298" i="8"/>
  <c r="R298" i="8" s="1"/>
  <c r="S298" i="8" s="1"/>
  <c r="T298" i="8" s="1"/>
  <c r="W298" i="8" s="1"/>
  <c r="X298" i="8" s="1"/>
  <c r="L298" i="8"/>
  <c r="J299" i="8" s="1"/>
  <c r="E323" i="8"/>
  <c r="F323" i="8" s="1"/>
  <c r="G323" i="8" s="1"/>
  <c r="O323" i="8"/>
  <c r="K326" i="8"/>
  <c r="B327" i="8"/>
  <c r="C325" i="7"/>
  <c r="D324" i="7"/>
  <c r="E323" i="7"/>
  <c r="F323" i="7" s="1"/>
  <c r="G323" i="7" s="1"/>
  <c r="O323" i="7"/>
  <c r="V304" i="7"/>
  <c r="C325" i="8"/>
  <c r="D324" i="8"/>
  <c r="N324" i="8"/>
  <c r="P324" i="8" s="1"/>
  <c r="B327" i="7"/>
  <c r="K326" i="7"/>
  <c r="Q299" i="8" l="1"/>
  <c r="R299" i="8" s="1"/>
  <c r="S299" i="8"/>
  <c r="T299" i="8" s="1"/>
  <c r="W299" i="8" s="1"/>
  <c r="X299" i="8" s="1"/>
  <c r="M299" i="8"/>
  <c r="L299" i="8"/>
  <c r="J300" i="8" s="1"/>
  <c r="Q304" i="7"/>
  <c r="R304" i="7" s="1"/>
  <c r="L304" i="7"/>
  <c r="J305" i="7" s="1"/>
  <c r="S304" i="7"/>
  <c r="T304" i="7" s="1"/>
  <c r="W304" i="7" s="1"/>
  <c r="X304" i="7" s="1"/>
  <c r="M304" i="7"/>
  <c r="V305" i="7" s="1"/>
  <c r="C326" i="7"/>
  <c r="D325" i="7"/>
  <c r="C326" i="8"/>
  <c r="N325" i="8"/>
  <c r="P325" i="8" s="1"/>
  <c r="D325" i="8"/>
  <c r="V300" i="8"/>
  <c r="O324" i="7"/>
  <c r="E324" i="7"/>
  <c r="F324" i="7" s="1"/>
  <c r="G324" i="7" s="1"/>
  <c r="K327" i="8"/>
  <c r="B328" i="8"/>
  <c r="O324" i="8"/>
  <c r="E324" i="8"/>
  <c r="F324" i="8" s="1"/>
  <c r="G324" i="8" s="1"/>
  <c r="K327" i="7"/>
  <c r="B328" i="7"/>
  <c r="M305" i="7" l="1"/>
  <c r="V306" i="7" s="1"/>
  <c r="Q305" i="7"/>
  <c r="R305" i="7" s="1"/>
  <c r="S305" i="7" s="1"/>
  <c r="T305" i="7" s="1"/>
  <c r="W305" i="7" s="1"/>
  <c r="X305" i="7" s="1"/>
  <c r="L305" i="7"/>
  <c r="J306" i="7" s="1"/>
  <c r="M300" i="8"/>
  <c r="L300" i="8"/>
  <c r="Q300" i="8"/>
  <c r="R300" i="8" s="1"/>
  <c r="S300" i="8" s="1"/>
  <c r="T300" i="8" s="1"/>
  <c r="W300" i="8" s="1"/>
  <c r="X300" i="8" s="1"/>
  <c r="J301" i="8"/>
  <c r="K328" i="8"/>
  <c r="B329" i="8"/>
  <c r="K328" i="7"/>
  <c r="B329" i="7"/>
  <c r="E325" i="7"/>
  <c r="F325" i="7" s="1"/>
  <c r="G325" i="7" s="1"/>
  <c r="O325" i="7"/>
  <c r="C327" i="7"/>
  <c r="D326" i="7"/>
  <c r="V301" i="8"/>
  <c r="E325" i="8"/>
  <c r="F325" i="8" s="1"/>
  <c r="G325" i="8" s="1"/>
  <c r="O325" i="8"/>
  <c r="N326" i="8"/>
  <c r="P326" i="8" s="1"/>
  <c r="C327" i="8"/>
  <c r="D326" i="8"/>
  <c r="L306" i="7" l="1"/>
  <c r="Q306" i="7"/>
  <c r="R306" i="7" s="1"/>
  <c r="S306" i="7" s="1"/>
  <c r="T306" i="7" s="1"/>
  <c r="W306" i="7" s="1"/>
  <c r="X306" i="7" s="1"/>
  <c r="M306" i="7"/>
  <c r="J307" i="7" s="1"/>
  <c r="V307" i="7"/>
  <c r="L301" i="8"/>
  <c r="M301" i="8"/>
  <c r="J302" i="8" s="1"/>
  <c r="Q301" i="8"/>
  <c r="R301" i="8" s="1"/>
  <c r="S301" i="8" s="1"/>
  <c r="T301" i="8" s="1"/>
  <c r="W301" i="8" s="1"/>
  <c r="X301" i="8" s="1"/>
  <c r="O326" i="7"/>
  <c r="E326" i="7"/>
  <c r="F326" i="7" s="1"/>
  <c r="G326" i="7" s="1"/>
  <c r="D327" i="7"/>
  <c r="C328" i="7"/>
  <c r="O326" i="8"/>
  <c r="E326" i="8"/>
  <c r="F326" i="8" s="1"/>
  <c r="G326" i="8" s="1"/>
  <c r="D327" i="8"/>
  <c r="N327" i="8"/>
  <c r="P327" i="8" s="1"/>
  <c r="C328" i="8"/>
  <c r="K329" i="7"/>
  <c r="B330" i="7"/>
  <c r="B330" i="8"/>
  <c r="K329" i="8"/>
  <c r="M307" i="7" l="1"/>
  <c r="Q307" i="7"/>
  <c r="R307" i="7" s="1"/>
  <c r="S307" i="7" s="1"/>
  <c r="T307" i="7" s="1"/>
  <c r="W307" i="7" s="1"/>
  <c r="X307" i="7" s="1"/>
  <c r="L307" i="7"/>
  <c r="J308" i="7" s="1"/>
  <c r="Q302" i="8"/>
  <c r="R302" i="8" s="1"/>
  <c r="S302" i="8"/>
  <c r="T302" i="8" s="1"/>
  <c r="M302" i="8"/>
  <c r="L302" i="8"/>
  <c r="J303" i="8" s="1"/>
  <c r="V302" i="8"/>
  <c r="V303" i="8" s="1"/>
  <c r="O327" i="8"/>
  <c r="E327" i="8"/>
  <c r="F327" i="8" s="1"/>
  <c r="G327" i="8" s="1"/>
  <c r="N328" i="8"/>
  <c r="P328" i="8" s="1"/>
  <c r="C329" i="8"/>
  <c r="D328" i="8"/>
  <c r="V308" i="7"/>
  <c r="C329" i="7"/>
  <c r="D328" i="7"/>
  <c r="O327" i="7"/>
  <c r="E327" i="7"/>
  <c r="F327" i="7" s="1"/>
  <c r="G327" i="7" s="1"/>
  <c r="B331" i="8"/>
  <c r="K330" i="8"/>
  <c r="B331" i="7"/>
  <c r="K330" i="7"/>
  <c r="M308" i="7" l="1"/>
  <c r="V309" i="7" s="1"/>
  <c r="L308" i="7"/>
  <c r="J309" i="7" s="1"/>
  <c r="P308" i="7"/>
  <c r="P309" i="7" s="1"/>
  <c r="P310" i="7" s="1"/>
  <c r="P311" i="7" s="1"/>
  <c r="P312" i="7" s="1"/>
  <c r="P313" i="7" s="1"/>
  <c r="P314" i="7" s="1"/>
  <c r="P315" i="7" s="1"/>
  <c r="P316" i="7" s="1"/>
  <c r="P317" i="7" s="1"/>
  <c r="P318" i="7" s="1"/>
  <c r="P319" i="7" s="1"/>
  <c r="Q303" i="8"/>
  <c r="R303" i="8" s="1"/>
  <c r="S303" i="8" s="1"/>
  <c r="T303" i="8" s="1"/>
  <c r="W303" i="8" s="1"/>
  <c r="X303" i="8" s="1"/>
  <c r="M303" i="8"/>
  <c r="V304" i="8" s="1"/>
  <c r="L303" i="8"/>
  <c r="J304" i="8" s="1"/>
  <c r="W302" i="8"/>
  <c r="X302" i="8" s="1"/>
  <c r="E328" i="8"/>
  <c r="F328" i="8" s="1"/>
  <c r="G328" i="8" s="1"/>
  <c r="O328" i="8"/>
  <c r="C330" i="8"/>
  <c r="D329" i="8"/>
  <c r="N329" i="8"/>
  <c r="P329" i="8" s="1"/>
  <c r="E328" i="7"/>
  <c r="F328" i="7" s="1"/>
  <c r="G328" i="7" s="1"/>
  <c r="O328" i="7"/>
  <c r="D329" i="7"/>
  <c r="C330" i="7"/>
  <c r="B332" i="7"/>
  <c r="K331" i="7"/>
  <c r="K331" i="8"/>
  <c r="B332" i="8"/>
  <c r="M304" i="8" l="1"/>
  <c r="Q304" i="8"/>
  <c r="R304" i="8" s="1"/>
  <c r="S304" i="8" s="1"/>
  <c r="T304" i="8" s="1"/>
  <c r="W304" i="8" s="1"/>
  <c r="X304" i="8" s="1"/>
  <c r="L304" i="8"/>
  <c r="J305" i="8" s="1"/>
  <c r="V305" i="8"/>
  <c r="Q309" i="7"/>
  <c r="R309" i="7" s="1"/>
  <c r="M309" i="7"/>
  <c r="V310" i="7" s="1"/>
  <c r="L309" i="7"/>
  <c r="J310" i="7" s="1"/>
  <c r="S309" i="7"/>
  <c r="T309" i="7" s="1"/>
  <c r="W309" i="7" s="1"/>
  <c r="X309" i="7" s="1"/>
  <c r="E329" i="8"/>
  <c r="F329" i="8" s="1"/>
  <c r="G329" i="8" s="1"/>
  <c r="O329" i="8"/>
  <c r="Q308" i="7"/>
  <c r="R308" i="7" s="1"/>
  <c r="S308" i="7" s="1"/>
  <c r="T308" i="7" s="1"/>
  <c r="W308" i="7" s="1"/>
  <c r="X308" i="7" s="1"/>
  <c r="B333" i="8"/>
  <c r="K332" i="8"/>
  <c r="C331" i="7"/>
  <c r="D330" i="7"/>
  <c r="C331" i="8"/>
  <c r="N330" i="8"/>
  <c r="P330" i="8" s="1"/>
  <c r="D330" i="8"/>
  <c r="K332" i="7"/>
  <c r="B333" i="7"/>
  <c r="O329" i="7"/>
  <c r="E329" i="7"/>
  <c r="F329" i="7" s="1"/>
  <c r="G329" i="7" s="1"/>
  <c r="L310" i="7" l="1"/>
  <c r="J311" i="7" s="1"/>
  <c r="Q310" i="7"/>
  <c r="R310" i="7" s="1"/>
  <c r="S310" i="7" s="1"/>
  <c r="T310" i="7" s="1"/>
  <c r="W310" i="7" s="1"/>
  <c r="X310" i="7" s="1"/>
  <c r="M310" i="7"/>
  <c r="Q305" i="8"/>
  <c r="R305" i="8" s="1"/>
  <c r="M305" i="8"/>
  <c r="L305" i="8"/>
  <c r="J306" i="8" s="1"/>
  <c r="S305" i="8"/>
  <c r="T305" i="8" s="1"/>
  <c r="W305" i="8" s="1"/>
  <c r="X305" i="8" s="1"/>
  <c r="V311" i="7"/>
  <c r="E330" i="8"/>
  <c r="F330" i="8" s="1"/>
  <c r="G330" i="8" s="1"/>
  <c r="O330" i="8"/>
  <c r="C332" i="8"/>
  <c r="D331" i="8"/>
  <c r="N331" i="8"/>
  <c r="P331" i="8" s="1"/>
  <c r="C332" i="7"/>
  <c r="D331" i="7"/>
  <c r="B334" i="8"/>
  <c r="K333" i="8"/>
  <c r="V306" i="8"/>
  <c r="E330" i="7"/>
  <c r="F330" i="7" s="1"/>
  <c r="G330" i="7" s="1"/>
  <c r="O330" i="7"/>
  <c r="K333" i="7"/>
  <c r="B334" i="7"/>
  <c r="L306" i="8" l="1"/>
  <c r="Q306" i="8"/>
  <c r="R306" i="8" s="1"/>
  <c r="S306" i="8"/>
  <c r="T306" i="8" s="1"/>
  <c r="W306" i="8" s="1"/>
  <c r="X306" i="8" s="1"/>
  <c r="M306" i="8"/>
  <c r="J307" i="8" s="1"/>
  <c r="Q311" i="7"/>
  <c r="R311" i="7" s="1"/>
  <c r="L311" i="7"/>
  <c r="S311" i="7"/>
  <c r="T311" i="7" s="1"/>
  <c r="W311" i="7" s="1"/>
  <c r="X311" i="7" s="1"/>
  <c r="M311" i="7"/>
  <c r="J312" i="7" s="1"/>
  <c r="C333" i="7"/>
  <c r="D332" i="7"/>
  <c r="V307" i="8"/>
  <c r="K334" i="7"/>
  <c r="B335" i="7"/>
  <c r="O331" i="8"/>
  <c r="E331" i="8"/>
  <c r="F331" i="8" s="1"/>
  <c r="G331" i="8" s="1"/>
  <c r="C333" i="8"/>
  <c r="D332" i="8"/>
  <c r="B335" i="8"/>
  <c r="K334" i="8"/>
  <c r="O331" i="7"/>
  <c r="E331" i="7"/>
  <c r="F331" i="7" s="1"/>
  <c r="G331" i="7" s="1"/>
  <c r="M312" i="7" l="1"/>
  <c r="Q312" i="7"/>
  <c r="R312" i="7" s="1"/>
  <c r="L312" i="7"/>
  <c r="J313" i="7" s="1"/>
  <c r="S312" i="7"/>
  <c r="T312" i="7" s="1"/>
  <c r="W312" i="7" s="1"/>
  <c r="X312" i="7" s="1"/>
  <c r="M307" i="8"/>
  <c r="Q307" i="8"/>
  <c r="R307" i="8" s="1"/>
  <c r="S307" i="8"/>
  <c r="T307" i="8" s="1"/>
  <c r="W307" i="8" s="1"/>
  <c r="X307" i="8" s="1"/>
  <c r="L307" i="8"/>
  <c r="J308" i="8" s="1"/>
  <c r="K335" i="8"/>
  <c r="B336" i="8"/>
  <c r="V312" i="7"/>
  <c r="V313" i="7" s="1"/>
  <c r="E332" i="8"/>
  <c r="F332" i="8" s="1"/>
  <c r="G332" i="8" s="1"/>
  <c r="O332" i="8"/>
  <c r="K335" i="7"/>
  <c r="B336" i="7"/>
  <c r="V308" i="8"/>
  <c r="O332" i="7"/>
  <c r="E332" i="7"/>
  <c r="F332" i="7" s="1"/>
  <c r="G332" i="7" s="1"/>
  <c r="C334" i="8"/>
  <c r="N333" i="8"/>
  <c r="P333" i="8" s="1"/>
  <c r="D333" i="8"/>
  <c r="D333" i="7"/>
  <c r="C334" i="7"/>
  <c r="M308" i="8" l="1"/>
  <c r="L308" i="8"/>
  <c r="N308" i="8"/>
  <c r="J309" i="8" s="1"/>
  <c r="L313" i="7"/>
  <c r="J314" i="7" s="1"/>
  <c r="M313" i="7"/>
  <c r="V314" i="7" s="1"/>
  <c r="Q313" i="7"/>
  <c r="R313" i="7" s="1"/>
  <c r="S313" i="7" s="1"/>
  <c r="T313" i="7" s="1"/>
  <c r="W313" i="7" s="1"/>
  <c r="X313" i="7" s="1"/>
  <c r="B337" i="8"/>
  <c r="K336" i="8"/>
  <c r="D334" i="8"/>
  <c r="C335" i="8"/>
  <c r="N334" i="8"/>
  <c r="P334" i="8" s="1"/>
  <c r="B337" i="7"/>
  <c r="K336" i="7"/>
  <c r="E333" i="8"/>
  <c r="F333" i="8" s="1"/>
  <c r="G333" i="8" s="1"/>
  <c r="O333" i="8"/>
  <c r="D334" i="7"/>
  <c r="C335" i="7"/>
  <c r="O333" i="7"/>
  <c r="E333" i="7"/>
  <c r="F333" i="7" s="1"/>
  <c r="G333" i="7" s="1"/>
  <c r="V309" i="8"/>
  <c r="M314" i="7" l="1"/>
  <c r="V315" i="7" s="1"/>
  <c r="Q314" i="7"/>
  <c r="R314" i="7" s="1"/>
  <c r="S314" i="7" s="1"/>
  <c r="T314" i="7" s="1"/>
  <c r="W314" i="7" s="1"/>
  <c r="X314" i="7" s="1"/>
  <c r="L314" i="7"/>
  <c r="J315" i="7" s="1"/>
  <c r="L309" i="8"/>
  <c r="M309" i="8"/>
  <c r="V310" i="8" s="1"/>
  <c r="J310" i="8"/>
  <c r="Q309" i="8"/>
  <c r="R309" i="8" s="1"/>
  <c r="S309" i="8" s="1"/>
  <c r="T309" i="8" s="1"/>
  <c r="W309" i="8" s="1"/>
  <c r="X309" i="8" s="1"/>
  <c r="B338" i="8"/>
  <c r="K337" i="8"/>
  <c r="D335" i="7"/>
  <c r="C336" i="7"/>
  <c r="B338" i="7"/>
  <c r="K337" i="7"/>
  <c r="E334" i="7"/>
  <c r="F334" i="7" s="1"/>
  <c r="G334" i="7" s="1"/>
  <c r="O334" i="7"/>
  <c r="D335" i="8"/>
  <c r="C336" i="8"/>
  <c r="N335" i="8"/>
  <c r="P335" i="8" s="1"/>
  <c r="P308" i="8"/>
  <c r="Q308" i="8" s="1"/>
  <c r="R308" i="8" s="1"/>
  <c r="S308" i="8" s="1"/>
  <c r="T308" i="8" s="1"/>
  <c r="W308" i="8" s="1"/>
  <c r="X308" i="8" s="1"/>
  <c r="U309" i="8"/>
  <c r="U310" i="8" s="1"/>
  <c r="U311" i="8" s="1"/>
  <c r="U312" i="8" s="1"/>
  <c r="U313" i="8" s="1"/>
  <c r="U314" i="8" s="1"/>
  <c r="U315" i="8" s="1"/>
  <c r="U316" i="8" s="1"/>
  <c r="U317" i="8" s="1"/>
  <c r="U318" i="8" s="1"/>
  <c r="U319" i="8" s="1"/>
  <c r="U320" i="8" s="1"/>
  <c r="O334" i="8"/>
  <c r="E334" i="8"/>
  <c r="F334" i="8" s="1"/>
  <c r="G334" i="8" s="1"/>
  <c r="Q315" i="7" l="1"/>
  <c r="R315" i="7" s="1"/>
  <c r="M315" i="7"/>
  <c r="L315" i="7"/>
  <c r="J316" i="7" s="1"/>
  <c r="S315" i="7"/>
  <c r="T315" i="7" s="1"/>
  <c r="W315" i="7" s="1"/>
  <c r="X315" i="7" s="1"/>
  <c r="V316" i="7"/>
  <c r="B339" i="8"/>
  <c r="K338" i="8"/>
  <c r="E335" i="8"/>
  <c r="F335" i="8" s="1"/>
  <c r="G335" i="8" s="1"/>
  <c r="O335" i="8"/>
  <c r="B339" i="7"/>
  <c r="K338" i="7"/>
  <c r="N336" i="8"/>
  <c r="P336" i="8" s="1"/>
  <c r="C337" i="8"/>
  <c r="D336" i="8"/>
  <c r="M310" i="8"/>
  <c r="V311" i="8" s="1"/>
  <c r="Q310" i="8"/>
  <c r="R310" i="8" s="1"/>
  <c r="S310" i="8" s="1"/>
  <c r="T310" i="8" s="1"/>
  <c r="W310" i="8" s="1"/>
  <c r="X310" i="8" s="1"/>
  <c r="L310" i="8"/>
  <c r="J311" i="8" s="1"/>
  <c r="D336" i="7"/>
  <c r="C337" i="7"/>
  <c r="E335" i="7"/>
  <c r="F335" i="7" s="1"/>
  <c r="G335" i="7" s="1"/>
  <c r="O335" i="7"/>
  <c r="Q311" i="8" l="1"/>
  <c r="R311" i="8" s="1"/>
  <c r="S311" i="8"/>
  <c r="T311" i="8" s="1"/>
  <c r="W311" i="8" s="1"/>
  <c r="X311" i="8" s="1"/>
  <c r="M311" i="8"/>
  <c r="L311" i="8"/>
  <c r="J312" i="8" s="1"/>
  <c r="V312" i="8"/>
  <c r="Q316" i="7"/>
  <c r="R316" i="7" s="1"/>
  <c r="L316" i="7"/>
  <c r="S316" i="7"/>
  <c r="T316" i="7" s="1"/>
  <c r="W316" i="7" s="1"/>
  <c r="X316" i="7" s="1"/>
  <c r="M316" i="7"/>
  <c r="J317" i="7" s="1"/>
  <c r="K339" i="7"/>
  <c r="B340" i="7"/>
  <c r="N337" i="8"/>
  <c r="P337" i="8" s="1"/>
  <c r="D337" i="8"/>
  <c r="C338" i="8"/>
  <c r="C338" i="7"/>
  <c r="D337" i="7"/>
  <c r="E336" i="7"/>
  <c r="F336" i="7" s="1"/>
  <c r="G336" i="7" s="1"/>
  <c r="O336" i="7"/>
  <c r="B340" i="8"/>
  <c r="K339" i="8"/>
  <c r="E336" i="8"/>
  <c r="F336" i="8" s="1"/>
  <c r="G336" i="8" s="1"/>
  <c r="O336" i="8"/>
  <c r="M317" i="7" l="1"/>
  <c r="Q317" i="7"/>
  <c r="R317" i="7" s="1"/>
  <c r="S317" i="7" s="1"/>
  <c r="T317" i="7" s="1"/>
  <c r="W317" i="7" s="1"/>
  <c r="X317" i="7" s="1"/>
  <c r="L317" i="7"/>
  <c r="J318" i="7" s="1"/>
  <c r="M312" i="8"/>
  <c r="L312" i="8"/>
  <c r="Q312" i="8"/>
  <c r="R312" i="8" s="1"/>
  <c r="J313" i="8"/>
  <c r="S312" i="8"/>
  <c r="T312" i="8" s="1"/>
  <c r="W312" i="8" s="1"/>
  <c r="X312" i="8" s="1"/>
  <c r="B341" i="8"/>
  <c r="K340" i="8"/>
  <c r="E337" i="8"/>
  <c r="F337" i="8" s="1"/>
  <c r="G337" i="8" s="1"/>
  <c r="O337" i="8"/>
  <c r="E337" i="7"/>
  <c r="F337" i="7" s="1"/>
  <c r="G337" i="7" s="1"/>
  <c r="O337" i="7"/>
  <c r="C339" i="7"/>
  <c r="D338" i="7"/>
  <c r="C339" i="8"/>
  <c r="N338" i="8"/>
  <c r="P338" i="8" s="1"/>
  <c r="D338" i="8"/>
  <c r="V313" i="8"/>
  <c r="V317" i="7"/>
  <c r="V318" i="7" s="1"/>
  <c r="K340" i="7"/>
  <c r="B341" i="7"/>
  <c r="L318" i="7" l="1"/>
  <c r="Q318" i="7"/>
  <c r="R318" i="7" s="1"/>
  <c r="S318" i="7" s="1"/>
  <c r="T318" i="7" s="1"/>
  <c r="W318" i="7" s="1"/>
  <c r="X318" i="7" s="1"/>
  <c r="M318" i="7"/>
  <c r="J319" i="7" s="1"/>
  <c r="M313" i="8"/>
  <c r="V314" i="8" s="1"/>
  <c r="L313" i="8"/>
  <c r="J314" i="8" s="1"/>
  <c r="Q313" i="8"/>
  <c r="R313" i="8" s="1"/>
  <c r="S313" i="8" s="1"/>
  <c r="T313" i="8" s="1"/>
  <c r="W313" i="8" s="1"/>
  <c r="X313" i="8" s="1"/>
  <c r="D339" i="8"/>
  <c r="C340" i="8"/>
  <c r="N339" i="8"/>
  <c r="P339" i="8" s="1"/>
  <c r="D339" i="7"/>
  <c r="C340" i="7"/>
  <c r="B342" i="8"/>
  <c r="K341" i="8"/>
  <c r="E338" i="8"/>
  <c r="F338" i="8" s="1"/>
  <c r="G338" i="8" s="1"/>
  <c r="O338" i="8"/>
  <c r="K341" i="7"/>
  <c r="B342" i="7"/>
  <c r="O338" i="7"/>
  <c r="E338" i="7"/>
  <c r="F338" i="7" s="1"/>
  <c r="G338" i="7" s="1"/>
  <c r="V319" i="7"/>
  <c r="Q314" i="8" l="1"/>
  <c r="R314" i="8" s="1"/>
  <c r="L314" i="8"/>
  <c r="S314" i="8"/>
  <c r="T314" i="8" s="1"/>
  <c r="W314" i="8" s="1"/>
  <c r="X314" i="8" s="1"/>
  <c r="M314" i="8"/>
  <c r="J315" i="8" s="1"/>
  <c r="M319" i="7"/>
  <c r="L319" i="7"/>
  <c r="J320" i="7" s="1"/>
  <c r="Q319" i="7"/>
  <c r="R319" i="7" s="1"/>
  <c r="S319" i="7" s="1"/>
  <c r="T319" i="7" s="1"/>
  <c r="W319" i="7" s="1"/>
  <c r="X319" i="7" s="1"/>
  <c r="V315" i="8"/>
  <c r="D340" i="8"/>
  <c r="C341" i="8"/>
  <c r="N340" i="8"/>
  <c r="P340" i="8" s="1"/>
  <c r="O339" i="8"/>
  <c r="E339" i="8"/>
  <c r="F339" i="8" s="1"/>
  <c r="G339" i="8" s="1"/>
  <c r="K342" i="8"/>
  <c r="B343" i="8"/>
  <c r="V320" i="7"/>
  <c r="D340" i="7"/>
  <c r="C341" i="7"/>
  <c r="O339" i="7"/>
  <c r="E339" i="7"/>
  <c r="F339" i="7" s="1"/>
  <c r="G339" i="7" s="1"/>
  <c r="B343" i="7"/>
  <c r="K342" i="7"/>
  <c r="M320" i="7" l="1"/>
  <c r="L320" i="7"/>
  <c r="J321" i="7" s="1"/>
  <c r="P320" i="7"/>
  <c r="P321" i="7" s="1"/>
  <c r="P322" i="7" s="1"/>
  <c r="P323" i="7" s="1"/>
  <c r="P324" i="7" s="1"/>
  <c r="P325" i="7" s="1"/>
  <c r="P326" i="7" s="1"/>
  <c r="P327" i="7" s="1"/>
  <c r="P328" i="7" s="1"/>
  <c r="P329" i="7" s="1"/>
  <c r="P330" i="7" s="1"/>
  <c r="P331" i="7" s="1"/>
  <c r="Q315" i="8"/>
  <c r="R315" i="8" s="1"/>
  <c r="L315" i="8"/>
  <c r="J316" i="8" s="1"/>
  <c r="S315" i="8"/>
  <c r="T315" i="8" s="1"/>
  <c r="W315" i="8" s="1"/>
  <c r="X315" i="8" s="1"/>
  <c r="M315" i="8"/>
  <c r="V316" i="8" s="1"/>
  <c r="O340" i="8"/>
  <c r="E340" i="8"/>
  <c r="F340" i="8" s="1"/>
  <c r="G340" i="8" s="1"/>
  <c r="E340" i="7"/>
  <c r="F340" i="7" s="1"/>
  <c r="G340" i="7" s="1"/>
  <c r="O340" i="7"/>
  <c r="V321" i="7"/>
  <c r="D341" i="7"/>
  <c r="C342" i="7"/>
  <c r="B344" i="8"/>
  <c r="K343" i="8"/>
  <c r="B344" i="7"/>
  <c r="K343" i="7"/>
  <c r="N341" i="8"/>
  <c r="P341" i="8" s="1"/>
  <c r="D341" i="8"/>
  <c r="C342" i="8"/>
  <c r="Q316" i="8" l="1"/>
  <c r="R316" i="8" s="1"/>
  <c r="S316" i="8" s="1"/>
  <c r="T316" i="8" s="1"/>
  <c r="W316" i="8" s="1"/>
  <c r="X316" i="8" s="1"/>
  <c r="M316" i="8"/>
  <c r="V317" i="8" s="1"/>
  <c r="L316" i="8"/>
  <c r="J317" i="8" s="1"/>
  <c r="Q321" i="7"/>
  <c r="R321" i="7" s="1"/>
  <c r="S321" i="7"/>
  <c r="T321" i="7" s="1"/>
  <c r="W321" i="7" s="1"/>
  <c r="M321" i="7"/>
  <c r="V322" i="7" s="1"/>
  <c r="L321" i="7"/>
  <c r="J322" i="7" s="1"/>
  <c r="E341" i="7"/>
  <c r="F341" i="7" s="1"/>
  <c r="G341" i="7" s="1"/>
  <c r="O341" i="7"/>
  <c r="C343" i="7"/>
  <c r="D342" i="7"/>
  <c r="E341" i="8"/>
  <c r="F341" i="8" s="1"/>
  <c r="G341" i="8" s="1"/>
  <c r="O341" i="8"/>
  <c r="B345" i="8"/>
  <c r="K344" i="8"/>
  <c r="Q320" i="7"/>
  <c r="R320" i="7" s="1"/>
  <c r="S320" i="7" s="1"/>
  <c r="T320" i="7" s="1"/>
  <c r="W320" i="7" s="1"/>
  <c r="X320" i="7" s="1"/>
  <c r="D342" i="8"/>
  <c r="C343" i="8"/>
  <c r="N342" i="8"/>
  <c r="P342" i="8" s="1"/>
  <c r="K344" i="7"/>
  <c r="B345" i="7"/>
  <c r="Q322" i="7" l="1"/>
  <c r="R322" i="7" s="1"/>
  <c r="S322" i="7"/>
  <c r="T322" i="7" s="1"/>
  <c r="W322" i="7" s="1"/>
  <c r="M322" i="7"/>
  <c r="L322" i="7"/>
  <c r="J323" i="7" s="1"/>
  <c r="V323" i="7"/>
  <c r="M317" i="8"/>
  <c r="V318" i="8" s="1"/>
  <c r="L317" i="8"/>
  <c r="J318" i="8" s="1"/>
  <c r="S317" i="8"/>
  <c r="T317" i="8" s="1"/>
  <c r="W317" i="8" s="1"/>
  <c r="X317" i="8" s="1"/>
  <c r="Q317" i="8"/>
  <c r="R317" i="8" s="1"/>
  <c r="K345" i="8"/>
  <c r="B346" i="8"/>
  <c r="E342" i="7"/>
  <c r="F342" i="7" s="1"/>
  <c r="G342" i="7" s="1"/>
  <c r="O342" i="7"/>
  <c r="X321" i="7"/>
  <c r="C344" i="7"/>
  <c r="D343" i="7"/>
  <c r="D343" i="8"/>
  <c r="N343" i="8"/>
  <c r="P343" i="8" s="1"/>
  <c r="C344" i="8"/>
  <c r="B346" i="7"/>
  <c r="K345" i="7"/>
  <c r="E342" i="8"/>
  <c r="F342" i="8" s="1"/>
  <c r="G342" i="8" s="1"/>
  <c r="O342" i="8"/>
  <c r="L318" i="8" l="1"/>
  <c r="Q318" i="8"/>
  <c r="R318" i="8" s="1"/>
  <c r="S318" i="8" s="1"/>
  <c r="T318" i="8" s="1"/>
  <c r="W318" i="8" s="1"/>
  <c r="X318" i="8" s="1"/>
  <c r="M318" i="8"/>
  <c r="J319" i="8" s="1"/>
  <c r="V319" i="8"/>
  <c r="Q323" i="7"/>
  <c r="R323" i="7" s="1"/>
  <c r="L323" i="7"/>
  <c r="S323" i="7"/>
  <c r="T323" i="7" s="1"/>
  <c r="W323" i="7" s="1"/>
  <c r="X323" i="7" s="1"/>
  <c r="M323" i="7"/>
  <c r="V324" i="7" s="1"/>
  <c r="C345" i="8"/>
  <c r="D344" i="8"/>
  <c r="O343" i="7"/>
  <c r="E343" i="7"/>
  <c r="F343" i="7" s="1"/>
  <c r="G343" i="7" s="1"/>
  <c r="E343" i="8"/>
  <c r="F343" i="8" s="1"/>
  <c r="G343" i="8" s="1"/>
  <c r="O343" i="8"/>
  <c r="X322" i="7"/>
  <c r="K346" i="8"/>
  <c r="B347" i="8"/>
  <c r="C345" i="7"/>
  <c r="D344" i="7"/>
  <c r="B347" i="7"/>
  <c r="K346" i="7"/>
  <c r="M319" i="8" l="1"/>
  <c r="V320" i="8" s="1"/>
  <c r="Q319" i="8"/>
  <c r="R319" i="8" s="1"/>
  <c r="L319" i="8"/>
  <c r="J320" i="8" s="1"/>
  <c r="S319" i="8"/>
  <c r="T319" i="8" s="1"/>
  <c r="W319" i="8" s="1"/>
  <c r="X319" i="8" s="1"/>
  <c r="K347" i="8"/>
  <c r="B348" i="8"/>
  <c r="C346" i="8"/>
  <c r="N345" i="8"/>
  <c r="P345" i="8" s="1"/>
  <c r="D345" i="8"/>
  <c r="J324" i="7"/>
  <c r="E344" i="8"/>
  <c r="F344" i="8" s="1"/>
  <c r="G344" i="8" s="1"/>
  <c r="O344" i="8"/>
  <c r="B348" i="7"/>
  <c r="K347" i="7"/>
  <c r="O344" i="7"/>
  <c r="E344" i="7"/>
  <c r="F344" i="7" s="1"/>
  <c r="G344" i="7" s="1"/>
  <c r="D345" i="7"/>
  <c r="C346" i="7"/>
  <c r="V321" i="8" l="1"/>
  <c r="L320" i="8"/>
  <c r="J321" i="8" s="1"/>
  <c r="M320" i="8"/>
  <c r="N320" i="8"/>
  <c r="O345" i="8"/>
  <c r="E345" i="8"/>
  <c r="F345" i="8" s="1"/>
  <c r="G345" i="8" s="1"/>
  <c r="D346" i="7"/>
  <c r="C347" i="7"/>
  <c r="S324" i="7"/>
  <c r="T324" i="7" s="1"/>
  <c r="W324" i="7" s="1"/>
  <c r="X324" i="7" s="1"/>
  <c r="M324" i="7"/>
  <c r="V325" i="7" s="1"/>
  <c r="L324" i="7"/>
  <c r="J325" i="7" s="1"/>
  <c r="Q324" i="7"/>
  <c r="R324" i="7" s="1"/>
  <c r="D346" i="8"/>
  <c r="N346" i="8"/>
  <c r="P346" i="8" s="1"/>
  <c r="C347" i="8"/>
  <c r="B349" i="7"/>
  <c r="K348" i="7"/>
  <c r="B349" i="8"/>
  <c r="K348" i="8"/>
  <c r="O345" i="7"/>
  <c r="E345" i="7"/>
  <c r="F345" i="7" s="1"/>
  <c r="G345" i="7" s="1"/>
  <c r="S325" i="7" l="1"/>
  <c r="T325" i="7" s="1"/>
  <c r="W325" i="7" s="1"/>
  <c r="X325" i="7" s="1"/>
  <c r="L325" i="7"/>
  <c r="Q325" i="7"/>
  <c r="R325" i="7" s="1"/>
  <c r="M325" i="7"/>
  <c r="J326" i="7" s="1"/>
  <c r="Q321" i="8"/>
  <c r="R321" i="8" s="1"/>
  <c r="L321" i="8"/>
  <c r="S321" i="8"/>
  <c r="T321" i="8" s="1"/>
  <c r="M321" i="8"/>
  <c r="J322" i="8" s="1"/>
  <c r="B350" i="8"/>
  <c r="K349" i="8"/>
  <c r="C348" i="7"/>
  <c r="D347" i="7"/>
  <c r="E346" i="7"/>
  <c r="F346" i="7" s="1"/>
  <c r="G346" i="7" s="1"/>
  <c r="O346" i="7"/>
  <c r="P320" i="8"/>
  <c r="Q320" i="8" s="1"/>
  <c r="R320" i="8" s="1"/>
  <c r="S320" i="8" s="1"/>
  <c r="T320" i="8" s="1"/>
  <c r="W320" i="8" s="1"/>
  <c r="X320" i="8" s="1"/>
  <c r="U321" i="8"/>
  <c r="U322" i="8" s="1"/>
  <c r="U323" i="8" s="1"/>
  <c r="U324" i="8" s="1"/>
  <c r="U325" i="8" s="1"/>
  <c r="U326" i="8" s="1"/>
  <c r="U327" i="8" s="1"/>
  <c r="U328" i="8" s="1"/>
  <c r="U329" i="8" s="1"/>
  <c r="U330" i="8" s="1"/>
  <c r="U331" i="8" s="1"/>
  <c r="U332" i="8" s="1"/>
  <c r="B350" i="7"/>
  <c r="K349" i="7"/>
  <c r="O346" i="8"/>
  <c r="E346" i="8"/>
  <c r="F346" i="8" s="1"/>
  <c r="G346" i="8" s="1"/>
  <c r="D347" i="8"/>
  <c r="N347" i="8"/>
  <c r="P347" i="8" s="1"/>
  <c r="C348" i="8"/>
  <c r="V326" i="7"/>
  <c r="M322" i="8" l="1"/>
  <c r="J323" i="8" s="1"/>
  <c r="L322" i="8"/>
  <c r="Q322" i="8"/>
  <c r="R322" i="8" s="1"/>
  <c r="S322" i="8" s="1"/>
  <c r="T322" i="8" s="1"/>
  <c r="W322" i="8" s="1"/>
  <c r="X322" i="8" s="1"/>
  <c r="M326" i="7"/>
  <c r="Q326" i="7"/>
  <c r="R326" i="7" s="1"/>
  <c r="S326" i="7" s="1"/>
  <c r="T326" i="7" s="1"/>
  <c r="W326" i="7" s="1"/>
  <c r="X326" i="7" s="1"/>
  <c r="L326" i="7"/>
  <c r="J327" i="7" s="1"/>
  <c r="D348" i="7"/>
  <c r="C349" i="7"/>
  <c r="V322" i="8"/>
  <c r="B351" i="7"/>
  <c r="K350" i="7"/>
  <c r="W321" i="8"/>
  <c r="X321" i="8" s="1"/>
  <c r="V327" i="7"/>
  <c r="B351" i="8"/>
  <c r="K350" i="8"/>
  <c r="C349" i="8"/>
  <c r="N348" i="8"/>
  <c r="P348" i="8" s="1"/>
  <c r="D348" i="8"/>
  <c r="E347" i="8"/>
  <c r="F347" i="8" s="1"/>
  <c r="G347" i="8" s="1"/>
  <c r="O347" i="8"/>
  <c r="E347" i="7"/>
  <c r="F347" i="7" s="1"/>
  <c r="G347" i="7" s="1"/>
  <c r="O347" i="7"/>
  <c r="S323" i="8" l="1"/>
  <c r="T323" i="8" s="1"/>
  <c r="W323" i="8" s="1"/>
  <c r="X323" i="8" s="1"/>
  <c r="Q323" i="8"/>
  <c r="R323" i="8" s="1"/>
  <c r="M323" i="8"/>
  <c r="L323" i="8"/>
  <c r="J324" i="8" s="1"/>
  <c r="Q327" i="7"/>
  <c r="R327" i="7" s="1"/>
  <c r="S327" i="7" s="1"/>
  <c r="T327" i="7" s="1"/>
  <c r="W327" i="7" s="1"/>
  <c r="X327" i="7" s="1"/>
  <c r="M327" i="7"/>
  <c r="V328" i="7" s="1"/>
  <c r="L327" i="7"/>
  <c r="J328" i="7" s="1"/>
  <c r="D349" i="7"/>
  <c r="C350" i="7"/>
  <c r="D349" i="8"/>
  <c r="C350" i="8"/>
  <c r="N349" i="8"/>
  <c r="P349" i="8" s="1"/>
  <c r="E348" i="7"/>
  <c r="F348" i="7" s="1"/>
  <c r="G348" i="7" s="1"/>
  <c r="O348" i="7"/>
  <c r="B352" i="7"/>
  <c r="K351" i="7"/>
  <c r="V323" i="8"/>
  <c r="V324" i="8" s="1"/>
  <c r="K351" i="8"/>
  <c r="B352" i="8"/>
  <c r="E348" i="8"/>
  <c r="F348" i="8" s="1"/>
  <c r="G348" i="8" s="1"/>
  <c r="O348" i="8"/>
  <c r="Q328" i="7" l="1"/>
  <c r="R328" i="7" s="1"/>
  <c r="S328" i="7" s="1"/>
  <c r="T328" i="7" s="1"/>
  <c r="W328" i="7" s="1"/>
  <c r="X328" i="7" s="1"/>
  <c r="L328" i="7"/>
  <c r="M328" i="7"/>
  <c r="J329" i="7" s="1"/>
  <c r="V329" i="7"/>
  <c r="M324" i="8"/>
  <c r="L324" i="8"/>
  <c r="Q324" i="8"/>
  <c r="R324" i="8" s="1"/>
  <c r="S324" i="8" s="1"/>
  <c r="T324" i="8" s="1"/>
  <c r="W324" i="8" s="1"/>
  <c r="X324" i="8" s="1"/>
  <c r="J325" i="8"/>
  <c r="E349" i="7"/>
  <c r="F349" i="7" s="1"/>
  <c r="G349" i="7" s="1"/>
  <c r="O349" i="7"/>
  <c r="D350" i="7"/>
  <c r="C351" i="7"/>
  <c r="K352" i="7"/>
  <c r="B353" i="7"/>
  <c r="K352" i="8"/>
  <c r="B353" i="8"/>
  <c r="V325" i="8"/>
  <c r="C351" i="8"/>
  <c r="N350" i="8"/>
  <c r="P350" i="8" s="1"/>
  <c r="D350" i="8"/>
  <c r="O349" i="8"/>
  <c r="E349" i="8"/>
  <c r="F349" i="8" s="1"/>
  <c r="G349" i="8" s="1"/>
  <c r="L329" i="7" l="1"/>
  <c r="M329" i="7"/>
  <c r="Q329" i="7"/>
  <c r="R329" i="7" s="1"/>
  <c r="J330" i="7"/>
  <c r="S329" i="7"/>
  <c r="T329" i="7" s="1"/>
  <c r="W329" i="7" s="1"/>
  <c r="X329" i="7" s="1"/>
  <c r="N351" i="8"/>
  <c r="P351" i="8" s="1"/>
  <c r="C352" i="8"/>
  <c r="D351" i="8"/>
  <c r="E350" i="8"/>
  <c r="F350" i="8" s="1"/>
  <c r="G350" i="8" s="1"/>
  <c r="O350" i="8"/>
  <c r="J326" i="8"/>
  <c r="Q325" i="8"/>
  <c r="R325" i="8" s="1"/>
  <c r="S325" i="8" s="1"/>
  <c r="T325" i="8" s="1"/>
  <c r="W325" i="8" s="1"/>
  <c r="X325" i="8" s="1"/>
  <c r="M325" i="8"/>
  <c r="L325" i="8"/>
  <c r="V326" i="8"/>
  <c r="K353" i="8"/>
  <c r="B354" i="8"/>
  <c r="K353" i="7"/>
  <c r="B354" i="7"/>
  <c r="V330" i="7"/>
  <c r="D351" i="7"/>
  <c r="C352" i="7"/>
  <c r="E350" i="7"/>
  <c r="F350" i="7" s="1"/>
  <c r="G350" i="7" s="1"/>
  <c r="O350" i="7"/>
  <c r="Q326" i="8" l="1"/>
  <c r="R326" i="8" s="1"/>
  <c r="M326" i="8"/>
  <c r="L326" i="8"/>
  <c r="J327" i="8" s="1"/>
  <c r="S326" i="8"/>
  <c r="T326" i="8" s="1"/>
  <c r="W326" i="8" s="1"/>
  <c r="X326" i="8" s="1"/>
  <c r="B355" i="7"/>
  <c r="K354" i="7"/>
  <c r="M330" i="7"/>
  <c r="V331" i="7" s="1"/>
  <c r="L330" i="7"/>
  <c r="J331" i="7" s="1"/>
  <c r="S330" i="7"/>
  <c r="T330" i="7" s="1"/>
  <c r="W330" i="7" s="1"/>
  <c r="X330" i="7" s="1"/>
  <c r="Q330" i="7"/>
  <c r="R330" i="7" s="1"/>
  <c r="E351" i="7"/>
  <c r="F351" i="7" s="1"/>
  <c r="G351" i="7" s="1"/>
  <c r="O351" i="7"/>
  <c r="K354" i="8"/>
  <c r="B355" i="8"/>
  <c r="V327" i="8"/>
  <c r="D352" i="8"/>
  <c r="C353" i="8"/>
  <c r="N352" i="8"/>
  <c r="P352" i="8" s="1"/>
  <c r="O351" i="8"/>
  <c r="E351" i="8"/>
  <c r="F351" i="8" s="1"/>
  <c r="G351" i="8" s="1"/>
  <c r="D352" i="7"/>
  <c r="C353" i="7"/>
  <c r="M331" i="7" l="1"/>
  <c r="Q331" i="7"/>
  <c r="R331" i="7" s="1"/>
  <c r="S331" i="7" s="1"/>
  <c r="T331" i="7" s="1"/>
  <c r="W331" i="7" s="1"/>
  <c r="X331" i="7" s="1"/>
  <c r="L331" i="7"/>
  <c r="J332" i="7" s="1"/>
  <c r="V332" i="7"/>
  <c r="M327" i="8"/>
  <c r="L327" i="8"/>
  <c r="J328" i="8" s="1"/>
  <c r="Q327" i="8"/>
  <c r="R327" i="8" s="1"/>
  <c r="S327" i="8"/>
  <c r="T327" i="8" s="1"/>
  <c r="W327" i="8" s="1"/>
  <c r="X327" i="8" s="1"/>
  <c r="E352" i="8"/>
  <c r="F352" i="8" s="1"/>
  <c r="G352" i="8" s="1"/>
  <c r="O352" i="8"/>
  <c r="C354" i="8"/>
  <c r="N353" i="8"/>
  <c r="P353" i="8" s="1"/>
  <c r="D353" i="8"/>
  <c r="B356" i="8"/>
  <c r="K355" i="8"/>
  <c r="V328" i="8"/>
  <c r="E352" i="7"/>
  <c r="F352" i="7" s="1"/>
  <c r="G352" i="7" s="1"/>
  <c r="O352" i="7"/>
  <c r="B356" i="7"/>
  <c r="K355" i="7"/>
  <c r="D353" i="7"/>
  <c r="C354" i="7"/>
  <c r="M332" i="7" l="1"/>
  <c r="L332" i="7"/>
  <c r="J333" i="7" s="1"/>
  <c r="P332" i="7"/>
  <c r="P333" i="7" s="1"/>
  <c r="P334" i="7" s="1"/>
  <c r="P335" i="7" s="1"/>
  <c r="P336" i="7" s="1"/>
  <c r="P337" i="7" s="1"/>
  <c r="P338" i="7" s="1"/>
  <c r="P339" i="7" s="1"/>
  <c r="P340" i="7" s="1"/>
  <c r="P341" i="7" s="1"/>
  <c r="P342" i="7" s="1"/>
  <c r="P343" i="7" s="1"/>
  <c r="Q328" i="8"/>
  <c r="R328" i="8" s="1"/>
  <c r="L328" i="8"/>
  <c r="S328" i="8"/>
  <c r="T328" i="8" s="1"/>
  <c r="W328" i="8" s="1"/>
  <c r="X328" i="8" s="1"/>
  <c r="M328" i="8"/>
  <c r="V329" i="8" s="1"/>
  <c r="J329" i="8"/>
  <c r="B357" i="7"/>
  <c r="K356" i="7"/>
  <c r="E353" i="8"/>
  <c r="F353" i="8" s="1"/>
  <c r="G353" i="8" s="1"/>
  <c r="O353" i="8"/>
  <c r="B357" i="8"/>
  <c r="K356" i="8"/>
  <c r="D354" i="7"/>
  <c r="C355" i="7"/>
  <c r="E353" i="7"/>
  <c r="F353" i="7" s="1"/>
  <c r="G353" i="7" s="1"/>
  <c r="O353" i="7"/>
  <c r="C355" i="8"/>
  <c r="N354" i="8"/>
  <c r="P354" i="8" s="1"/>
  <c r="D354" i="8"/>
  <c r="V333" i="7"/>
  <c r="Q333" i="7" l="1"/>
  <c r="R333" i="7" s="1"/>
  <c r="S333" i="7"/>
  <c r="T333" i="7" s="1"/>
  <c r="W333" i="7" s="1"/>
  <c r="M333" i="7"/>
  <c r="V334" i="7" s="1"/>
  <c r="L333" i="7"/>
  <c r="J334" i="7" s="1"/>
  <c r="B358" i="7"/>
  <c r="K357" i="7"/>
  <c r="E354" i="7"/>
  <c r="F354" i="7" s="1"/>
  <c r="G354" i="7" s="1"/>
  <c r="O354" i="7"/>
  <c r="C356" i="7"/>
  <c r="D355" i="7"/>
  <c r="M329" i="8"/>
  <c r="V330" i="8" s="1"/>
  <c r="L329" i="8"/>
  <c r="Q329" i="8"/>
  <c r="R329" i="8" s="1"/>
  <c r="S329" i="8" s="1"/>
  <c r="T329" i="8" s="1"/>
  <c r="W329" i="8" s="1"/>
  <c r="X329" i="8" s="1"/>
  <c r="J330" i="8"/>
  <c r="B358" i="8"/>
  <c r="K357" i="8"/>
  <c r="Q332" i="7"/>
  <c r="R332" i="7" s="1"/>
  <c r="S332" i="7" s="1"/>
  <c r="T332" i="7" s="1"/>
  <c r="W332" i="7" s="1"/>
  <c r="X332" i="7" s="1"/>
  <c r="E354" i="8"/>
  <c r="F354" i="8" s="1"/>
  <c r="G354" i="8" s="1"/>
  <c r="O354" i="8"/>
  <c r="D355" i="8"/>
  <c r="N355" i="8"/>
  <c r="P355" i="8" s="1"/>
  <c r="C356" i="8"/>
  <c r="Q334" i="7" l="1"/>
  <c r="R334" i="7" s="1"/>
  <c r="M334" i="7"/>
  <c r="V335" i="7" s="1"/>
  <c r="L334" i="7"/>
  <c r="J335" i="7" s="1"/>
  <c r="S334" i="7"/>
  <c r="T334" i="7" s="1"/>
  <c r="W334" i="7" s="1"/>
  <c r="X334" i="7" s="1"/>
  <c r="B359" i="8"/>
  <c r="K358" i="8"/>
  <c r="S330" i="8"/>
  <c r="T330" i="8" s="1"/>
  <c r="W330" i="8" s="1"/>
  <c r="X330" i="8" s="1"/>
  <c r="M330" i="8"/>
  <c r="V331" i="8" s="1"/>
  <c r="L330" i="8"/>
  <c r="J331" i="8" s="1"/>
  <c r="Q330" i="8"/>
  <c r="R330" i="8" s="1"/>
  <c r="E355" i="8"/>
  <c r="F355" i="8" s="1"/>
  <c r="G355" i="8" s="1"/>
  <c r="O355" i="8"/>
  <c r="X333" i="7"/>
  <c r="C357" i="7"/>
  <c r="D356" i="7"/>
  <c r="B359" i="7"/>
  <c r="K358" i="7"/>
  <c r="C357" i="8"/>
  <c r="D356" i="8"/>
  <c r="E355" i="7"/>
  <c r="F355" i="7" s="1"/>
  <c r="G355" i="7" s="1"/>
  <c r="O355" i="7"/>
  <c r="L331" i="8" l="1"/>
  <c r="Q331" i="8"/>
  <c r="R331" i="8" s="1"/>
  <c r="S331" i="8" s="1"/>
  <c r="T331" i="8" s="1"/>
  <c r="W331" i="8" s="1"/>
  <c r="X331" i="8" s="1"/>
  <c r="M331" i="8"/>
  <c r="J332" i="8"/>
  <c r="Q335" i="7"/>
  <c r="R335" i="7" s="1"/>
  <c r="L335" i="7"/>
  <c r="S335" i="7"/>
  <c r="T335" i="7" s="1"/>
  <c r="W335" i="7" s="1"/>
  <c r="X335" i="7" s="1"/>
  <c r="M335" i="7"/>
  <c r="J336" i="7"/>
  <c r="V332" i="8"/>
  <c r="V336" i="7"/>
  <c r="K359" i="8"/>
  <c r="B360" i="8"/>
  <c r="D357" i="7"/>
  <c r="C358" i="7"/>
  <c r="E356" i="8"/>
  <c r="F356" i="8" s="1"/>
  <c r="G356" i="8" s="1"/>
  <c r="O356" i="8"/>
  <c r="B360" i="7"/>
  <c r="K359" i="7"/>
  <c r="O356" i="7"/>
  <c r="E356" i="7"/>
  <c r="F356" i="7" s="1"/>
  <c r="G356" i="7" s="1"/>
  <c r="C358" i="8"/>
  <c r="N357" i="8"/>
  <c r="P357" i="8" s="1"/>
  <c r="D357" i="8"/>
  <c r="O357" i="7" l="1"/>
  <c r="E357" i="7"/>
  <c r="F357" i="7" s="1"/>
  <c r="G357" i="7" s="1"/>
  <c r="M332" i="8"/>
  <c r="L332" i="8"/>
  <c r="N332" i="8"/>
  <c r="B361" i="7"/>
  <c r="K360" i="7"/>
  <c r="M336" i="7"/>
  <c r="V337" i="7" s="1"/>
  <c r="L336" i="7"/>
  <c r="J337" i="7" s="1"/>
  <c r="Q336" i="7"/>
  <c r="R336" i="7" s="1"/>
  <c r="S336" i="7" s="1"/>
  <c r="T336" i="7" s="1"/>
  <c r="W336" i="7" s="1"/>
  <c r="X336" i="7" s="1"/>
  <c r="D358" i="7"/>
  <c r="C359" i="7"/>
  <c r="O357" i="8"/>
  <c r="E357" i="8"/>
  <c r="F357" i="8" s="1"/>
  <c r="G357" i="8" s="1"/>
  <c r="V333" i="8"/>
  <c r="K360" i="8"/>
  <c r="B361" i="8"/>
  <c r="D358" i="8"/>
  <c r="N358" i="8"/>
  <c r="P358" i="8" s="1"/>
  <c r="C359" i="8"/>
  <c r="L337" i="7" l="1"/>
  <c r="M337" i="7"/>
  <c r="J338" i="7" s="1"/>
  <c r="Q337" i="7"/>
  <c r="R337" i="7" s="1"/>
  <c r="S337" i="7" s="1"/>
  <c r="T337" i="7" s="1"/>
  <c r="W337" i="7" s="1"/>
  <c r="X337" i="7" s="1"/>
  <c r="V338" i="7"/>
  <c r="B362" i="7"/>
  <c r="K361" i="7"/>
  <c r="P332" i="8"/>
  <c r="Q332" i="8" s="1"/>
  <c r="R332" i="8" s="1"/>
  <c r="S332" i="8" s="1"/>
  <c r="T332" i="8" s="1"/>
  <c r="W332" i="8" s="1"/>
  <c r="X332" i="8" s="1"/>
  <c r="U333" i="8"/>
  <c r="U334" i="8" s="1"/>
  <c r="U335" i="8" s="1"/>
  <c r="U336" i="8" s="1"/>
  <c r="U337" i="8" s="1"/>
  <c r="U338" i="8" s="1"/>
  <c r="U339" i="8" s="1"/>
  <c r="U340" i="8" s="1"/>
  <c r="U341" i="8" s="1"/>
  <c r="U342" i="8" s="1"/>
  <c r="U343" i="8" s="1"/>
  <c r="U344" i="8" s="1"/>
  <c r="D359" i="7"/>
  <c r="C360" i="7"/>
  <c r="J333" i="8"/>
  <c r="D359" i="8"/>
  <c r="N359" i="8"/>
  <c r="P359" i="8" s="1"/>
  <c r="C360" i="8"/>
  <c r="O358" i="8"/>
  <c r="E358" i="8"/>
  <c r="F358" i="8" s="1"/>
  <c r="G358" i="8" s="1"/>
  <c r="E358" i="7"/>
  <c r="F358" i="7" s="1"/>
  <c r="G358" i="7" s="1"/>
  <c r="O358" i="7"/>
  <c r="B362" i="8"/>
  <c r="K361" i="8"/>
  <c r="M338" i="7" l="1"/>
  <c r="L338" i="7"/>
  <c r="J339" i="7" s="1"/>
  <c r="Q338" i="7"/>
  <c r="R338" i="7" s="1"/>
  <c r="S338" i="7" s="1"/>
  <c r="T338" i="7" s="1"/>
  <c r="W338" i="7" s="1"/>
  <c r="X338" i="7" s="1"/>
  <c r="D360" i="8"/>
  <c r="N360" i="8"/>
  <c r="P360" i="8" s="1"/>
  <c r="C361" i="8"/>
  <c r="B363" i="7"/>
  <c r="K362" i="7"/>
  <c r="E359" i="8"/>
  <c r="F359" i="8" s="1"/>
  <c r="G359" i="8" s="1"/>
  <c r="O359" i="8"/>
  <c r="D360" i="7"/>
  <c r="C361" i="7"/>
  <c r="V339" i="7"/>
  <c r="M333" i="8"/>
  <c r="V334" i="8" s="1"/>
  <c r="L333" i="8"/>
  <c r="J334" i="8" s="1"/>
  <c r="Q333" i="8"/>
  <c r="R333" i="8" s="1"/>
  <c r="S333" i="8" s="1"/>
  <c r="T333" i="8" s="1"/>
  <c r="W333" i="8" s="1"/>
  <c r="X333" i="8" s="1"/>
  <c r="K362" i="8"/>
  <c r="B363" i="8"/>
  <c r="E359" i="7"/>
  <c r="F359" i="7" s="1"/>
  <c r="G359" i="7" s="1"/>
  <c r="O359" i="7"/>
  <c r="Q334" i="8" l="1"/>
  <c r="R334" i="8" s="1"/>
  <c r="S334" i="8" s="1"/>
  <c r="T334" i="8" s="1"/>
  <c r="W334" i="8" s="1"/>
  <c r="X334" i="8" s="1"/>
  <c r="M334" i="8"/>
  <c r="V335" i="8" s="1"/>
  <c r="L334" i="8"/>
  <c r="J335" i="8" s="1"/>
  <c r="L339" i="7"/>
  <c r="J340" i="7" s="1"/>
  <c r="Q339" i="7"/>
  <c r="R339" i="7" s="1"/>
  <c r="S339" i="7" s="1"/>
  <c r="T339" i="7" s="1"/>
  <c r="W339" i="7" s="1"/>
  <c r="X339" i="7" s="1"/>
  <c r="M339" i="7"/>
  <c r="V340" i="7" s="1"/>
  <c r="E360" i="8"/>
  <c r="F360" i="8" s="1"/>
  <c r="G360" i="8" s="1"/>
  <c r="O360" i="8"/>
  <c r="D361" i="7"/>
  <c r="C362" i="7"/>
  <c r="E360" i="7"/>
  <c r="F360" i="7" s="1"/>
  <c r="G360" i="7" s="1"/>
  <c r="O360" i="7"/>
  <c r="B364" i="7"/>
  <c r="K363" i="7"/>
  <c r="B364" i="8"/>
  <c r="K363" i="8"/>
  <c r="N361" i="8"/>
  <c r="P361" i="8" s="1"/>
  <c r="C362" i="8"/>
  <c r="D361" i="8"/>
  <c r="Q340" i="7" l="1"/>
  <c r="R340" i="7" s="1"/>
  <c r="M340" i="7"/>
  <c r="V341" i="7" s="1"/>
  <c r="L340" i="7"/>
  <c r="S340" i="7"/>
  <c r="T340" i="7" s="1"/>
  <c r="W340" i="7" s="1"/>
  <c r="X340" i="7" s="1"/>
  <c r="J341" i="7"/>
  <c r="Q335" i="8"/>
  <c r="R335" i="8" s="1"/>
  <c r="S335" i="8"/>
  <c r="T335" i="8" s="1"/>
  <c r="W335" i="8" s="1"/>
  <c r="X335" i="8" s="1"/>
  <c r="M335" i="8"/>
  <c r="V336" i="8" s="1"/>
  <c r="L335" i="8"/>
  <c r="J336" i="8" s="1"/>
  <c r="K364" i="7"/>
  <c r="B365" i="7"/>
  <c r="B365" i="8"/>
  <c r="K364" i="8"/>
  <c r="O361" i="8"/>
  <c r="E361" i="8"/>
  <c r="F361" i="8" s="1"/>
  <c r="G361" i="8" s="1"/>
  <c r="E361" i="7"/>
  <c r="F361" i="7" s="1"/>
  <c r="G361" i="7" s="1"/>
  <c r="O361" i="7"/>
  <c r="D362" i="7"/>
  <c r="C363" i="7"/>
  <c r="C363" i="8"/>
  <c r="N362" i="8"/>
  <c r="P362" i="8" s="1"/>
  <c r="D362" i="8"/>
  <c r="Q336" i="8" l="1"/>
  <c r="R336" i="8" s="1"/>
  <c r="L336" i="8"/>
  <c r="S336" i="8"/>
  <c r="T336" i="8" s="1"/>
  <c r="W336" i="8" s="1"/>
  <c r="X336" i="8" s="1"/>
  <c r="M336" i="8"/>
  <c r="J337" i="8"/>
  <c r="V337" i="8"/>
  <c r="V342" i="7"/>
  <c r="E362" i="7"/>
  <c r="F362" i="7" s="1"/>
  <c r="G362" i="7" s="1"/>
  <c r="O362" i="7"/>
  <c r="L341" i="7"/>
  <c r="J342" i="7"/>
  <c r="S341" i="7"/>
  <c r="T341" i="7" s="1"/>
  <c r="W341" i="7" s="1"/>
  <c r="X341" i="7" s="1"/>
  <c r="Q341" i="7"/>
  <c r="R341" i="7" s="1"/>
  <c r="M341" i="7"/>
  <c r="O362" i="8"/>
  <c r="E362" i="8"/>
  <c r="F362" i="8" s="1"/>
  <c r="G362" i="8" s="1"/>
  <c r="K365" i="7"/>
  <c r="B366" i="7"/>
  <c r="D363" i="8"/>
  <c r="C364" i="8"/>
  <c r="N363" i="8"/>
  <c r="P363" i="8" s="1"/>
  <c r="K365" i="8"/>
  <c r="B366" i="8"/>
  <c r="D363" i="7"/>
  <c r="C364" i="7"/>
  <c r="M342" i="7" l="1"/>
  <c r="L342" i="7"/>
  <c r="J343" i="7"/>
  <c r="Q342" i="7"/>
  <c r="R342" i="7" s="1"/>
  <c r="S342" i="7" s="1"/>
  <c r="T342" i="7" s="1"/>
  <c r="W342" i="7" s="1"/>
  <c r="X342" i="7" s="1"/>
  <c r="D364" i="8"/>
  <c r="C365" i="8"/>
  <c r="N364" i="8"/>
  <c r="P364" i="8" s="1"/>
  <c r="V343" i="7"/>
  <c r="M337" i="8"/>
  <c r="J338" i="8" s="1"/>
  <c r="S337" i="8"/>
  <c r="T337" i="8" s="1"/>
  <c r="W337" i="8" s="1"/>
  <c r="X337" i="8" s="1"/>
  <c r="Q337" i="8"/>
  <c r="R337" i="8" s="1"/>
  <c r="L337" i="8"/>
  <c r="B367" i="7"/>
  <c r="K366" i="7"/>
  <c r="D364" i="7"/>
  <c r="C365" i="7"/>
  <c r="O363" i="8"/>
  <c r="E363" i="8"/>
  <c r="F363" i="8" s="1"/>
  <c r="G363" i="8" s="1"/>
  <c r="V338" i="8"/>
  <c r="E363" i="7"/>
  <c r="F363" i="7" s="1"/>
  <c r="G363" i="7" s="1"/>
  <c r="O363" i="7"/>
  <c r="K366" i="8"/>
  <c r="B367" i="8"/>
  <c r="M338" i="8" l="1"/>
  <c r="L338" i="8"/>
  <c r="J339" i="8" s="1"/>
  <c r="Q338" i="8"/>
  <c r="R338" i="8" s="1"/>
  <c r="S338" i="8" s="1"/>
  <c r="T338" i="8" s="1"/>
  <c r="W338" i="8" s="1"/>
  <c r="X338" i="8" s="1"/>
  <c r="V339" i="8"/>
  <c r="B368" i="7"/>
  <c r="K367" i="7"/>
  <c r="V344" i="7"/>
  <c r="E364" i="7"/>
  <c r="F364" i="7" s="1"/>
  <c r="G364" i="7" s="1"/>
  <c r="O364" i="7"/>
  <c r="O364" i="8"/>
  <c r="E364" i="8"/>
  <c r="F364" i="8" s="1"/>
  <c r="G364" i="8" s="1"/>
  <c r="D365" i="8"/>
  <c r="N365" i="8"/>
  <c r="P365" i="8" s="1"/>
  <c r="C366" i="8"/>
  <c r="M343" i="7"/>
  <c r="Q343" i="7"/>
  <c r="R343" i="7" s="1"/>
  <c r="S343" i="7" s="1"/>
  <c r="T343" i="7" s="1"/>
  <c r="W343" i="7" s="1"/>
  <c r="X343" i="7" s="1"/>
  <c r="L343" i="7"/>
  <c r="J344" i="7" s="1"/>
  <c r="D365" i="7"/>
  <c r="C366" i="7"/>
  <c r="B368" i="8"/>
  <c r="K367" i="8"/>
  <c r="L344" i="7" l="1"/>
  <c r="M344" i="7"/>
  <c r="J345" i="7" s="1"/>
  <c r="P344" i="7"/>
  <c r="P345" i="7" s="1"/>
  <c r="P346" i="7" s="1"/>
  <c r="P347" i="7" s="1"/>
  <c r="P348" i="7" s="1"/>
  <c r="P349" i="7" s="1"/>
  <c r="P350" i="7" s="1"/>
  <c r="P351" i="7" s="1"/>
  <c r="P352" i="7" s="1"/>
  <c r="P353" i="7" s="1"/>
  <c r="P354" i="7" s="1"/>
  <c r="P355" i="7" s="1"/>
  <c r="Q339" i="8"/>
  <c r="R339" i="8" s="1"/>
  <c r="L339" i="8"/>
  <c r="J340" i="8" s="1"/>
  <c r="S339" i="8"/>
  <c r="T339" i="8" s="1"/>
  <c r="W339" i="8" s="1"/>
  <c r="X339" i="8" s="1"/>
  <c r="M339" i="8"/>
  <c r="V340" i="8" s="1"/>
  <c r="B369" i="7"/>
  <c r="K368" i="7"/>
  <c r="V345" i="7"/>
  <c r="N366" i="8"/>
  <c r="P366" i="8" s="1"/>
  <c r="C367" i="8"/>
  <c r="D366" i="8"/>
  <c r="B369" i="8"/>
  <c r="K368" i="8"/>
  <c r="E365" i="8"/>
  <c r="F365" i="8" s="1"/>
  <c r="G365" i="8" s="1"/>
  <c r="O365" i="8"/>
  <c r="E365" i="7"/>
  <c r="F365" i="7" s="1"/>
  <c r="G365" i="7" s="1"/>
  <c r="O365" i="7"/>
  <c r="D366" i="7"/>
  <c r="C367" i="7"/>
  <c r="V341" i="8" l="1"/>
  <c r="Q340" i="8"/>
  <c r="R340" i="8" s="1"/>
  <c r="S340" i="8" s="1"/>
  <c r="T340" i="8" s="1"/>
  <c r="W340" i="8" s="1"/>
  <c r="X340" i="8" s="1"/>
  <c r="M340" i="8"/>
  <c r="L340" i="8"/>
  <c r="J341" i="8" s="1"/>
  <c r="M345" i="7"/>
  <c r="L345" i="7"/>
  <c r="J346" i="7" s="1"/>
  <c r="Q345" i="7"/>
  <c r="R345" i="7" s="1"/>
  <c r="S345" i="7"/>
  <c r="T345" i="7" s="1"/>
  <c r="W345" i="7" s="1"/>
  <c r="X345" i="7" s="1"/>
  <c r="B370" i="8"/>
  <c r="K369" i="8"/>
  <c r="N367" i="8"/>
  <c r="P367" i="8" s="1"/>
  <c r="C368" i="8"/>
  <c r="D367" i="8"/>
  <c r="C368" i="7"/>
  <c r="D367" i="7"/>
  <c r="V346" i="7"/>
  <c r="Q344" i="7"/>
  <c r="R344" i="7" s="1"/>
  <c r="S344" i="7" s="1"/>
  <c r="T344" i="7" s="1"/>
  <c r="W344" i="7" s="1"/>
  <c r="X344" i="7" s="1"/>
  <c r="E366" i="7"/>
  <c r="F366" i="7" s="1"/>
  <c r="G366" i="7" s="1"/>
  <c r="O366" i="7"/>
  <c r="E366" i="8"/>
  <c r="F366" i="8" s="1"/>
  <c r="G366" i="8" s="1"/>
  <c r="O366" i="8"/>
  <c r="B370" i="7"/>
  <c r="K369" i="7"/>
  <c r="Q341" i="8" l="1"/>
  <c r="R341" i="8" s="1"/>
  <c r="S341" i="8" s="1"/>
  <c r="T341" i="8" s="1"/>
  <c r="W341" i="8" s="1"/>
  <c r="X341" i="8" s="1"/>
  <c r="M341" i="8"/>
  <c r="L341" i="8"/>
  <c r="J342" i="8" s="1"/>
  <c r="Q346" i="7"/>
  <c r="R346" i="7" s="1"/>
  <c r="M346" i="7"/>
  <c r="L346" i="7"/>
  <c r="J347" i="7"/>
  <c r="S346" i="7"/>
  <c r="T346" i="7" s="1"/>
  <c r="W346" i="7" s="1"/>
  <c r="X346" i="7" s="1"/>
  <c r="B371" i="8"/>
  <c r="K370" i="8"/>
  <c r="B371" i="7"/>
  <c r="K370" i="7"/>
  <c r="C369" i="8"/>
  <c r="D368" i="8"/>
  <c r="V342" i="8"/>
  <c r="V347" i="7"/>
  <c r="E367" i="7"/>
  <c r="F367" i="7" s="1"/>
  <c r="G367" i="7" s="1"/>
  <c r="O367" i="7"/>
  <c r="C369" i="7"/>
  <c r="D368" i="7"/>
  <c r="O367" i="8"/>
  <c r="E367" i="8"/>
  <c r="F367" i="8" s="1"/>
  <c r="G367" i="8" s="1"/>
  <c r="M342" i="8" l="1"/>
  <c r="Q342" i="8"/>
  <c r="R342" i="8" s="1"/>
  <c r="S342" i="8" s="1"/>
  <c r="T342" i="8" s="1"/>
  <c r="W342" i="8" s="1"/>
  <c r="X342" i="8" s="1"/>
  <c r="L342" i="8"/>
  <c r="J343" i="8" s="1"/>
  <c r="K371" i="8"/>
  <c r="B372" i="8"/>
  <c r="D369" i="7"/>
  <c r="C370" i="7"/>
  <c r="Q347" i="7"/>
  <c r="R347" i="7" s="1"/>
  <c r="S347" i="7" s="1"/>
  <c r="T347" i="7" s="1"/>
  <c r="W347" i="7" s="1"/>
  <c r="X347" i="7" s="1"/>
  <c r="M347" i="7"/>
  <c r="J348" i="7" s="1"/>
  <c r="L347" i="7"/>
  <c r="E368" i="8"/>
  <c r="F368" i="8" s="1"/>
  <c r="G368" i="8" s="1"/>
  <c r="O368" i="8"/>
  <c r="C370" i="8"/>
  <c r="N369" i="8"/>
  <c r="P369" i="8" s="1"/>
  <c r="D369" i="8"/>
  <c r="O368" i="7"/>
  <c r="E368" i="7"/>
  <c r="F368" i="7" s="1"/>
  <c r="G368" i="7" s="1"/>
  <c r="V343" i="8"/>
  <c r="B372" i="7"/>
  <c r="K371" i="7"/>
  <c r="Q348" i="7" l="1"/>
  <c r="R348" i="7" s="1"/>
  <c r="S348" i="7" s="1"/>
  <c r="T348" i="7" s="1"/>
  <c r="W348" i="7" s="1"/>
  <c r="X348" i="7" s="1"/>
  <c r="M348" i="7"/>
  <c r="L348" i="7"/>
  <c r="J349" i="7"/>
  <c r="M343" i="8"/>
  <c r="L343" i="8"/>
  <c r="S343" i="8"/>
  <c r="T343" i="8" s="1"/>
  <c r="W343" i="8" s="1"/>
  <c r="X343" i="8" s="1"/>
  <c r="J344" i="8"/>
  <c r="Q343" i="8"/>
  <c r="R343" i="8" s="1"/>
  <c r="D370" i="8"/>
  <c r="C371" i="8"/>
  <c r="N370" i="8"/>
  <c r="P370" i="8" s="1"/>
  <c r="V348" i="7"/>
  <c r="D370" i="7"/>
  <c r="C371" i="7"/>
  <c r="V344" i="8"/>
  <c r="O369" i="7"/>
  <c r="E369" i="7"/>
  <c r="F369" i="7" s="1"/>
  <c r="G369" i="7" s="1"/>
  <c r="K372" i="8"/>
  <c r="B373" i="8"/>
  <c r="O369" i="8"/>
  <c r="E369" i="8"/>
  <c r="F369" i="8" s="1"/>
  <c r="G369" i="8" s="1"/>
  <c r="B373" i="7"/>
  <c r="K372" i="7"/>
  <c r="O370" i="8" l="1"/>
  <c r="E370" i="8"/>
  <c r="F370" i="8" s="1"/>
  <c r="G370" i="8" s="1"/>
  <c r="D371" i="7"/>
  <c r="C372" i="7"/>
  <c r="D371" i="8"/>
  <c r="N371" i="8"/>
  <c r="P371" i="8" s="1"/>
  <c r="C372" i="8"/>
  <c r="E370" i="7"/>
  <c r="F370" i="7" s="1"/>
  <c r="G370" i="7" s="1"/>
  <c r="O370" i="7"/>
  <c r="V345" i="8"/>
  <c r="B374" i="8"/>
  <c r="K373" i="8"/>
  <c r="M344" i="8"/>
  <c r="L344" i="8"/>
  <c r="N344" i="8"/>
  <c r="J345" i="8" s="1"/>
  <c r="V349" i="7"/>
  <c r="Q349" i="7"/>
  <c r="R349" i="7" s="1"/>
  <c r="S349" i="7" s="1"/>
  <c r="T349" i="7" s="1"/>
  <c r="W349" i="7" s="1"/>
  <c r="X349" i="7" s="1"/>
  <c r="M349" i="7"/>
  <c r="J350" i="7" s="1"/>
  <c r="L349" i="7"/>
  <c r="B374" i="7"/>
  <c r="K373" i="7"/>
  <c r="Q350" i="7" l="1"/>
  <c r="R350" i="7" s="1"/>
  <c r="S350" i="7" s="1"/>
  <c r="T350" i="7" s="1"/>
  <c r="W350" i="7" s="1"/>
  <c r="X350" i="7" s="1"/>
  <c r="M350" i="7"/>
  <c r="L350" i="7"/>
  <c r="J351" i="7" s="1"/>
  <c r="M345" i="8"/>
  <c r="L345" i="8"/>
  <c r="J346" i="8" s="1"/>
  <c r="Q345" i="8"/>
  <c r="R345" i="8" s="1"/>
  <c r="S345" i="8" s="1"/>
  <c r="T345" i="8" s="1"/>
  <c r="W345" i="8" s="1"/>
  <c r="X345" i="8" s="1"/>
  <c r="B375" i="8"/>
  <c r="K374" i="8"/>
  <c r="D372" i="7"/>
  <c r="C373" i="7"/>
  <c r="E371" i="7"/>
  <c r="F371" i="7" s="1"/>
  <c r="G371" i="7" s="1"/>
  <c r="O371" i="7"/>
  <c r="B375" i="7"/>
  <c r="K374" i="7"/>
  <c r="P344" i="8"/>
  <c r="Q344" i="8" s="1"/>
  <c r="R344" i="8" s="1"/>
  <c r="S344" i="8" s="1"/>
  <c r="T344" i="8" s="1"/>
  <c r="W344" i="8" s="1"/>
  <c r="X344" i="8" s="1"/>
  <c r="U345" i="8"/>
  <c r="U346" i="8" s="1"/>
  <c r="U347" i="8" s="1"/>
  <c r="U348" i="8" s="1"/>
  <c r="U349" i="8" s="1"/>
  <c r="U350" i="8" s="1"/>
  <c r="U351" i="8" s="1"/>
  <c r="U352" i="8" s="1"/>
  <c r="U353" i="8" s="1"/>
  <c r="U354" i="8" s="1"/>
  <c r="U355" i="8" s="1"/>
  <c r="U356" i="8" s="1"/>
  <c r="V346" i="8"/>
  <c r="V350" i="7"/>
  <c r="V351" i="7" s="1"/>
  <c r="D372" i="8"/>
  <c r="N372" i="8"/>
  <c r="P372" i="8" s="1"/>
  <c r="C373" i="8"/>
  <c r="E371" i="8"/>
  <c r="F371" i="8" s="1"/>
  <c r="G371" i="8" s="1"/>
  <c r="O371" i="8"/>
  <c r="Q351" i="7" l="1"/>
  <c r="R351" i="7" s="1"/>
  <c r="S351" i="7" s="1"/>
  <c r="T351" i="7" s="1"/>
  <c r="W351" i="7" s="1"/>
  <c r="X351" i="7" s="1"/>
  <c r="M351" i="7"/>
  <c r="L351" i="7"/>
  <c r="J352" i="7" s="1"/>
  <c r="M346" i="8"/>
  <c r="Q346" i="8"/>
  <c r="R346" i="8" s="1"/>
  <c r="S346" i="8"/>
  <c r="T346" i="8" s="1"/>
  <c r="W346" i="8" s="1"/>
  <c r="X346" i="8" s="1"/>
  <c r="L346" i="8"/>
  <c r="J347" i="8" s="1"/>
  <c r="V352" i="7"/>
  <c r="K375" i="8"/>
  <c r="B376" i="8"/>
  <c r="B376" i="7"/>
  <c r="K375" i="7"/>
  <c r="D373" i="7"/>
  <c r="C374" i="7"/>
  <c r="V347" i="8"/>
  <c r="E372" i="7"/>
  <c r="F372" i="7" s="1"/>
  <c r="G372" i="7" s="1"/>
  <c r="O372" i="7"/>
  <c r="N373" i="8"/>
  <c r="P373" i="8" s="1"/>
  <c r="C374" i="8"/>
  <c r="D373" i="8"/>
  <c r="E372" i="8"/>
  <c r="F372" i="8" s="1"/>
  <c r="G372" i="8" s="1"/>
  <c r="O372" i="8"/>
  <c r="Q352" i="7" l="1"/>
  <c r="R352" i="7" s="1"/>
  <c r="S352" i="7" s="1"/>
  <c r="T352" i="7" s="1"/>
  <c r="W352" i="7" s="1"/>
  <c r="X352" i="7" s="1"/>
  <c r="M352" i="7"/>
  <c r="L352" i="7"/>
  <c r="J353" i="7" s="1"/>
  <c r="Q347" i="8"/>
  <c r="R347" i="8" s="1"/>
  <c r="M347" i="8"/>
  <c r="S347" i="8"/>
  <c r="T347" i="8" s="1"/>
  <c r="W347" i="8" s="1"/>
  <c r="X347" i="8" s="1"/>
  <c r="L347" i="8"/>
  <c r="J348" i="8" s="1"/>
  <c r="V348" i="8"/>
  <c r="K376" i="7"/>
  <c r="B377" i="7"/>
  <c r="V353" i="7"/>
  <c r="E373" i="8"/>
  <c r="F373" i="8" s="1"/>
  <c r="G373" i="8" s="1"/>
  <c r="O373" i="8"/>
  <c r="C375" i="8"/>
  <c r="N374" i="8"/>
  <c r="P374" i="8" s="1"/>
  <c r="D374" i="8"/>
  <c r="D374" i="7"/>
  <c r="C375" i="7"/>
  <c r="E373" i="7"/>
  <c r="F373" i="7" s="1"/>
  <c r="G373" i="7" s="1"/>
  <c r="O373" i="7"/>
  <c r="B377" i="8"/>
  <c r="K376" i="8"/>
  <c r="L353" i="7" l="1"/>
  <c r="Q353" i="7"/>
  <c r="R353" i="7" s="1"/>
  <c r="S353" i="7" s="1"/>
  <c r="T353" i="7" s="1"/>
  <c r="W353" i="7" s="1"/>
  <c r="X353" i="7" s="1"/>
  <c r="M353" i="7"/>
  <c r="J354" i="7" s="1"/>
  <c r="Q348" i="8"/>
  <c r="R348" i="8" s="1"/>
  <c r="L348" i="8"/>
  <c r="S348" i="8"/>
  <c r="T348" i="8" s="1"/>
  <c r="W348" i="8" s="1"/>
  <c r="X348" i="8" s="1"/>
  <c r="M348" i="8"/>
  <c r="V349" i="8" s="1"/>
  <c r="J349" i="8"/>
  <c r="E374" i="7"/>
  <c r="F374" i="7" s="1"/>
  <c r="G374" i="7" s="1"/>
  <c r="O374" i="7"/>
  <c r="D375" i="7"/>
  <c r="C376" i="7"/>
  <c r="O374" i="8"/>
  <c r="E374" i="8"/>
  <c r="F374" i="8" s="1"/>
  <c r="G374" i="8" s="1"/>
  <c r="C376" i="8"/>
  <c r="N375" i="8"/>
  <c r="P375" i="8" s="1"/>
  <c r="D375" i="8"/>
  <c r="V354" i="7"/>
  <c r="K377" i="7"/>
  <c r="B378" i="7"/>
  <c r="K377" i="8"/>
  <c r="B378" i="8"/>
  <c r="M354" i="7" l="1"/>
  <c r="L354" i="7"/>
  <c r="J355" i="7"/>
  <c r="Q354" i="7"/>
  <c r="R354" i="7" s="1"/>
  <c r="S354" i="7" s="1"/>
  <c r="T354" i="7" s="1"/>
  <c r="W354" i="7" s="1"/>
  <c r="X354" i="7" s="1"/>
  <c r="D376" i="8"/>
  <c r="C377" i="8"/>
  <c r="N376" i="8"/>
  <c r="P376" i="8" s="1"/>
  <c r="S349" i="8"/>
  <c r="T349" i="8" s="1"/>
  <c r="W349" i="8" s="1"/>
  <c r="X349" i="8" s="1"/>
  <c r="M349" i="8"/>
  <c r="V350" i="8" s="1"/>
  <c r="Q349" i="8"/>
  <c r="R349" i="8" s="1"/>
  <c r="L349" i="8"/>
  <c r="J350" i="8" s="1"/>
  <c r="K378" i="8"/>
  <c r="B379" i="8"/>
  <c r="D376" i="7"/>
  <c r="C377" i="7"/>
  <c r="B379" i="7"/>
  <c r="K378" i="7"/>
  <c r="V355" i="7"/>
  <c r="O375" i="8"/>
  <c r="E375" i="8"/>
  <c r="F375" i="8" s="1"/>
  <c r="G375" i="8" s="1"/>
  <c r="E375" i="7"/>
  <c r="F375" i="7" s="1"/>
  <c r="G375" i="7" s="1"/>
  <c r="O375" i="7"/>
  <c r="Q350" i="8" l="1"/>
  <c r="R350" i="8" s="1"/>
  <c r="S350" i="8" s="1"/>
  <c r="T350" i="8" s="1"/>
  <c r="W350" i="8" s="1"/>
  <c r="X350" i="8" s="1"/>
  <c r="M350" i="8"/>
  <c r="L350" i="8"/>
  <c r="J351" i="8" s="1"/>
  <c r="V351" i="8"/>
  <c r="D377" i="8"/>
  <c r="N377" i="8"/>
  <c r="P377" i="8" s="1"/>
  <c r="C378" i="8"/>
  <c r="B380" i="8"/>
  <c r="K379" i="8"/>
  <c r="D377" i="7"/>
  <c r="C378" i="7"/>
  <c r="M355" i="7"/>
  <c r="V356" i="7" s="1"/>
  <c r="L355" i="7"/>
  <c r="J356" i="7"/>
  <c r="Q355" i="7"/>
  <c r="R355" i="7" s="1"/>
  <c r="S355" i="7" s="1"/>
  <c r="T355" i="7" s="1"/>
  <c r="W355" i="7" s="1"/>
  <c r="X355" i="7" s="1"/>
  <c r="B380" i="7"/>
  <c r="K379" i="7"/>
  <c r="E376" i="7"/>
  <c r="F376" i="7" s="1"/>
  <c r="G376" i="7" s="1"/>
  <c r="O376" i="7"/>
  <c r="O376" i="8"/>
  <c r="E376" i="8"/>
  <c r="F376" i="8" s="1"/>
  <c r="G376" i="8" s="1"/>
  <c r="Q351" i="8" l="1"/>
  <c r="R351" i="8" s="1"/>
  <c r="S351" i="8"/>
  <c r="T351" i="8" s="1"/>
  <c r="W351" i="8" s="1"/>
  <c r="X351" i="8" s="1"/>
  <c r="M351" i="8"/>
  <c r="V352" i="8" s="1"/>
  <c r="L351" i="8"/>
  <c r="J352" i="8" s="1"/>
  <c r="B381" i="8"/>
  <c r="K380" i="8"/>
  <c r="M356" i="7"/>
  <c r="V357" i="7" s="1"/>
  <c r="L356" i="7"/>
  <c r="J357" i="7"/>
  <c r="P356" i="7"/>
  <c r="P357" i="7" s="1"/>
  <c r="P358" i="7" s="1"/>
  <c r="P359" i="7" s="1"/>
  <c r="P360" i="7" s="1"/>
  <c r="P361" i="7" s="1"/>
  <c r="P362" i="7" s="1"/>
  <c r="P363" i="7" s="1"/>
  <c r="P364" i="7" s="1"/>
  <c r="P365" i="7" s="1"/>
  <c r="P366" i="7" s="1"/>
  <c r="P367" i="7" s="1"/>
  <c r="D378" i="7"/>
  <c r="C379" i="7"/>
  <c r="E377" i="7"/>
  <c r="F377" i="7" s="1"/>
  <c r="G377" i="7" s="1"/>
  <c r="O377" i="7"/>
  <c r="B381" i="7"/>
  <c r="K380" i="7"/>
  <c r="N378" i="8"/>
  <c r="P378" i="8" s="1"/>
  <c r="C379" i="8"/>
  <c r="D378" i="8"/>
  <c r="E377" i="8"/>
  <c r="F377" i="8" s="1"/>
  <c r="G377" i="8" s="1"/>
  <c r="O377" i="8"/>
  <c r="Q352" i="8" l="1"/>
  <c r="R352" i="8" s="1"/>
  <c r="S352" i="8"/>
  <c r="T352" i="8" s="1"/>
  <c r="W352" i="8" s="1"/>
  <c r="X352" i="8" s="1"/>
  <c r="L352" i="8"/>
  <c r="J353" i="8" s="1"/>
  <c r="M352" i="8"/>
  <c r="V353" i="8"/>
  <c r="M357" i="7"/>
  <c r="V358" i="7" s="1"/>
  <c r="L357" i="7"/>
  <c r="J358" i="7"/>
  <c r="S357" i="7"/>
  <c r="T357" i="7" s="1"/>
  <c r="W357" i="7" s="1"/>
  <c r="X357" i="7" s="1"/>
  <c r="Q357" i="7"/>
  <c r="R357" i="7" s="1"/>
  <c r="B382" i="7"/>
  <c r="K381" i="7"/>
  <c r="C380" i="7"/>
  <c r="D379" i="7"/>
  <c r="B382" i="8"/>
  <c r="K381" i="8"/>
  <c r="E378" i="7"/>
  <c r="F378" i="7" s="1"/>
  <c r="G378" i="7" s="1"/>
  <c r="O378" i="7"/>
  <c r="E378" i="8"/>
  <c r="F378" i="8" s="1"/>
  <c r="G378" i="8" s="1"/>
  <c r="O378" i="8"/>
  <c r="N379" i="8"/>
  <c r="P379" i="8" s="1"/>
  <c r="C380" i="8"/>
  <c r="D379" i="8"/>
  <c r="Q356" i="7"/>
  <c r="R356" i="7" s="1"/>
  <c r="S356" i="7" s="1"/>
  <c r="T356" i="7" s="1"/>
  <c r="W356" i="7" s="1"/>
  <c r="X356" i="7" s="1"/>
  <c r="Q353" i="8" l="1"/>
  <c r="R353" i="8" s="1"/>
  <c r="S353" i="8"/>
  <c r="T353" i="8" s="1"/>
  <c r="W353" i="8" s="1"/>
  <c r="X353" i="8" s="1"/>
  <c r="M353" i="8"/>
  <c r="V354" i="8" s="1"/>
  <c r="L353" i="8"/>
  <c r="J354" i="8" s="1"/>
  <c r="Q358" i="7"/>
  <c r="R358" i="7" s="1"/>
  <c r="M358" i="7"/>
  <c r="V359" i="7" s="1"/>
  <c r="L358" i="7"/>
  <c r="J359" i="7"/>
  <c r="S358" i="7"/>
  <c r="T358" i="7" s="1"/>
  <c r="W358" i="7" s="1"/>
  <c r="X358" i="7" s="1"/>
  <c r="C381" i="7"/>
  <c r="D380" i="7"/>
  <c r="B383" i="7"/>
  <c r="K382" i="7"/>
  <c r="B383" i="8"/>
  <c r="K382" i="8"/>
  <c r="E379" i="7"/>
  <c r="F379" i="7" s="1"/>
  <c r="G379" i="7" s="1"/>
  <c r="O379" i="7"/>
  <c r="O379" i="8"/>
  <c r="E379" i="8"/>
  <c r="F379" i="8" s="1"/>
  <c r="G379" i="8" s="1"/>
  <c r="C381" i="8"/>
  <c r="D380" i="8"/>
  <c r="L354" i="8" l="1"/>
  <c r="M354" i="8"/>
  <c r="Q354" i="8"/>
  <c r="R354" i="8" s="1"/>
  <c r="S354" i="8" s="1"/>
  <c r="T354" i="8" s="1"/>
  <c r="W354" i="8" s="1"/>
  <c r="X354" i="8" s="1"/>
  <c r="J355" i="8"/>
  <c r="V355" i="8"/>
  <c r="Q359" i="7"/>
  <c r="R359" i="7" s="1"/>
  <c r="S359" i="7" s="1"/>
  <c r="T359" i="7" s="1"/>
  <c r="W359" i="7" s="1"/>
  <c r="X359" i="7" s="1"/>
  <c r="M359" i="7"/>
  <c r="V360" i="7" s="1"/>
  <c r="L359" i="7"/>
  <c r="J360" i="7" s="1"/>
  <c r="K383" i="8"/>
  <c r="B384" i="8"/>
  <c r="B384" i="7"/>
  <c r="K383" i="7"/>
  <c r="O380" i="8"/>
  <c r="E380" i="8"/>
  <c r="F380" i="8" s="1"/>
  <c r="G380" i="8" s="1"/>
  <c r="O380" i="7"/>
  <c r="E380" i="7"/>
  <c r="F380" i="7" s="1"/>
  <c r="G380" i="7" s="1"/>
  <c r="C382" i="8"/>
  <c r="N381" i="8"/>
  <c r="P381" i="8" s="1"/>
  <c r="D381" i="8"/>
  <c r="D381" i="7"/>
  <c r="C382" i="7"/>
  <c r="Q360" i="7" l="1"/>
  <c r="R360" i="7" s="1"/>
  <c r="S360" i="7" s="1"/>
  <c r="T360" i="7" s="1"/>
  <c r="W360" i="7" s="1"/>
  <c r="X360" i="7" s="1"/>
  <c r="M360" i="7"/>
  <c r="L360" i="7"/>
  <c r="J361" i="7" s="1"/>
  <c r="V361" i="7"/>
  <c r="B385" i="7"/>
  <c r="K384" i="7"/>
  <c r="D382" i="8"/>
  <c r="C383" i="8"/>
  <c r="N382" i="8"/>
  <c r="P382" i="8" s="1"/>
  <c r="M355" i="8"/>
  <c r="L355" i="8"/>
  <c r="J356" i="8"/>
  <c r="Q355" i="8"/>
  <c r="R355" i="8" s="1"/>
  <c r="S355" i="8" s="1"/>
  <c r="T355" i="8" s="1"/>
  <c r="W355" i="8" s="1"/>
  <c r="X355" i="8" s="1"/>
  <c r="O381" i="7"/>
  <c r="E381" i="7"/>
  <c r="F381" i="7" s="1"/>
  <c r="G381" i="7" s="1"/>
  <c r="D382" i="7"/>
  <c r="C383" i="7"/>
  <c r="V356" i="8"/>
  <c r="K384" i="8"/>
  <c r="B385" i="8"/>
  <c r="O381" i="8"/>
  <c r="E381" i="8"/>
  <c r="F381" i="8" s="1"/>
  <c r="G381" i="8" s="1"/>
  <c r="Q361" i="7" l="1"/>
  <c r="R361" i="7" s="1"/>
  <c r="S361" i="7" s="1"/>
  <c r="T361" i="7" s="1"/>
  <c r="W361" i="7" s="1"/>
  <c r="X361" i="7" s="1"/>
  <c r="M361" i="7"/>
  <c r="L361" i="7"/>
  <c r="J362" i="7" s="1"/>
  <c r="V357" i="8"/>
  <c r="O382" i="8"/>
  <c r="E382" i="8"/>
  <c r="F382" i="8" s="1"/>
  <c r="G382" i="8" s="1"/>
  <c r="B386" i="7"/>
  <c r="K385" i="7"/>
  <c r="D383" i="7"/>
  <c r="C384" i="7"/>
  <c r="E382" i="7"/>
  <c r="F382" i="7" s="1"/>
  <c r="G382" i="7" s="1"/>
  <c r="O382" i="7"/>
  <c r="M356" i="8"/>
  <c r="L356" i="8"/>
  <c r="J357" i="8" s="1"/>
  <c r="N356" i="8"/>
  <c r="B386" i="8"/>
  <c r="K385" i="8"/>
  <c r="D383" i="8"/>
  <c r="C384" i="8"/>
  <c r="N383" i="8"/>
  <c r="P383" i="8" s="1"/>
  <c r="V362" i="7"/>
  <c r="L357" i="8" l="1"/>
  <c r="J358" i="8" s="1"/>
  <c r="Q357" i="8"/>
  <c r="R357" i="8" s="1"/>
  <c r="S357" i="8" s="1"/>
  <c r="T357" i="8" s="1"/>
  <c r="W357" i="8" s="1"/>
  <c r="X357" i="8" s="1"/>
  <c r="M357" i="8"/>
  <c r="S362" i="7"/>
  <c r="T362" i="7" s="1"/>
  <c r="W362" i="7" s="1"/>
  <c r="X362" i="7" s="1"/>
  <c r="Q362" i="7"/>
  <c r="R362" i="7" s="1"/>
  <c r="M362" i="7"/>
  <c r="L362" i="7"/>
  <c r="J363" i="7" s="1"/>
  <c r="E383" i="7"/>
  <c r="F383" i="7" s="1"/>
  <c r="G383" i="7" s="1"/>
  <c r="O383" i="7"/>
  <c r="P356" i="8"/>
  <c r="Q356" i="8" s="1"/>
  <c r="R356" i="8" s="1"/>
  <c r="S356" i="8" s="1"/>
  <c r="T356" i="8" s="1"/>
  <c r="W356" i="8" s="1"/>
  <c r="X356" i="8" s="1"/>
  <c r="U357" i="8"/>
  <c r="U358" i="8" s="1"/>
  <c r="U359" i="8" s="1"/>
  <c r="U360" i="8" s="1"/>
  <c r="U361" i="8" s="1"/>
  <c r="U362" i="8" s="1"/>
  <c r="U363" i="8" s="1"/>
  <c r="U364" i="8" s="1"/>
  <c r="U365" i="8" s="1"/>
  <c r="U366" i="8" s="1"/>
  <c r="U367" i="8" s="1"/>
  <c r="U368" i="8" s="1"/>
  <c r="B387" i="7"/>
  <c r="K386" i="7"/>
  <c r="V358" i="8"/>
  <c r="V363" i="7"/>
  <c r="B387" i="8"/>
  <c r="K386" i="8"/>
  <c r="D384" i="8"/>
  <c r="N384" i="8"/>
  <c r="P384" i="8" s="1"/>
  <c r="C385" i="8"/>
  <c r="E383" i="8"/>
  <c r="F383" i="8" s="1"/>
  <c r="G383" i="8" s="1"/>
  <c r="O383" i="8"/>
  <c r="D384" i="7"/>
  <c r="C385" i="7"/>
  <c r="Q363" i="7" l="1"/>
  <c r="R363" i="7" s="1"/>
  <c r="S363" i="7" s="1"/>
  <c r="T363" i="7" s="1"/>
  <c r="W363" i="7" s="1"/>
  <c r="X363" i="7" s="1"/>
  <c r="M363" i="7"/>
  <c r="L363" i="7"/>
  <c r="J364" i="7" s="1"/>
  <c r="M358" i="8"/>
  <c r="V359" i="8" s="1"/>
  <c r="L358" i="8"/>
  <c r="Q358" i="8"/>
  <c r="R358" i="8" s="1"/>
  <c r="S358" i="8" s="1"/>
  <c r="T358" i="8" s="1"/>
  <c r="W358" i="8" s="1"/>
  <c r="X358" i="8" s="1"/>
  <c r="J359" i="8"/>
  <c r="V364" i="7"/>
  <c r="D385" i="7"/>
  <c r="C386" i="7"/>
  <c r="E384" i="8"/>
  <c r="F384" i="8" s="1"/>
  <c r="G384" i="8" s="1"/>
  <c r="O384" i="8"/>
  <c r="B388" i="7"/>
  <c r="K387" i="7"/>
  <c r="K387" i="8"/>
  <c r="B388" i="8"/>
  <c r="E384" i="7"/>
  <c r="F384" i="7" s="1"/>
  <c r="G384" i="7" s="1"/>
  <c r="O384" i="7"/>
  <c r="N385" i="8"/>
  <c r="P385" i="8" s="1"/>
  <c r="C386" i="8"/>
  <c r="D385" i="8"/>
  <c r="V360" i="8" l="1"/>
  <c r="Q364" i="7"/>
  <c r="R364" i="7" s="1"/>
  <c r="S364" i="7" s="1"/>
  <c r="T364" i="7" s="1"/>
  <c r="W364" i="7" s="1"/>
  <c r="X364" i="7" s="1"/>
  <c r="M364" i="7"/>
  <c r="L364" i="7"/>
  <c r="J365" i="7" s="1"/>
  <c r="K388" i="8"/>
  <c r="B389" i="8"/>
  <c r="V365" i="7"/>
  <c r="C387" i="8"/>
  <c r="N386" i="8"/>
  <c r="P386" i="8" s="1"/>
  <c r="D386" i="8"/>
  <c r="D386" i="7"/>
  <c r="C387" i="7"/>
  <c r="E385" i="7"/>
  <c r="F385" i="7" s="1"/>
  <c r="G385" i="7" s="1"/>
  <c r="O385" i="7"/>
  <c r="B389" i="7"/>
  <c r="K388" i="7"/>
  <c r="Q359" i="8"/>
  <c r="R359" i="8" s="1"/>
  <c r="L359" i="8"/>
  <c r="J360" i="8" s="1"/>
  <c r="S359" i="8"/>
  <c r="T359" i="8" s="1"/>
  <c r="W359" i="8" s="1"/>
  <c r="X359" i="8" s="1"/>
  <c r="M359" i="8"/>
  <c r="E385" i="8"/>
  <c r="F385" i="8" s="1"/>
  <c r="G385" i="8" s="1"/>
  <c r="O385" i="8"/>
  <c r="L365" i="7" l="1"/>
  <c r="J366" i="7" s="1"/>
  <c r="Q365" i="7"/>
  <c r="R365" i="7" s="1"/>
  <c r="S365" i="7" s="1"/>
  <c r="T365" i="7" s="1"/>
  <c r="W365" i="7" s="1"/>
  <c r="X365" i="7" s="1"/>
  <c r="M365" i="7"/>
  <c r="Q360" i="8"/>
  <c r="R360" i="8" s="1"/>
  <c r="L360" i="8"/>
  <c r="J361" i="8" s="1"/>
  <c r="M360" i="8"/>
  <c r="S360" i="8"/>
  <c r="T360" i="8" s="1"/>
  <c r="W360" i="8" s="1"/>
  <c r="X360" i="8" s="1"/>
  <c r="V361" i="8"/>
  <c r="O386" i="8"/>
  <c r="E386" i="8"/>
  <c r="F386" i="8" s="1"/>
  <c r="G386" i="8" s="1"/>
  <c r="B390" i="7"/>
  <c r="K389" i="7"/>
  <c r="K389" i="8"/>
  <c r="B390" i="8"/>
  <c r="V366" i="7"/>
  <c r="C388" i="7"/>
  <c r="D387" i="7"/>
  <c r="C388" i="8"/>
  <c r="N387" i="8"/>
  <c r="P387" i="8" s="1"/>
  <c r="D387" i="8"/>
  <c r="E386" i="7"/>
  <c r="F386" i="7" s="1"/>
  <c r="G386" i="7" s="1"/>
  <c r="O386" i="7"/>
  <c r="M361" i="8" l="1"/>
  <c r="Q361" i="8"/>
  <c r="R361" i="8" s="1"/>
  <c r="S361" i="8" s="1"/>
  <c r="T361" i="8" s="1"/>
  <c r="W361" i="8" s="1"/>
  <c r="X361" i="8" s="1"/>
  <c r="L361" i="8"/>
  <c r="J362" i="8" s="1"/>
  <c r="M366" i="7"/>
  <c r="V367" i="7" s="1"/>
  <c r="L366" i="7"/>
  <c r="J367" i="7"/>
  <c r="Q366" i="7"/>
  <c r="R366" i="7" s="1"/>
  <c r="S366" i="7" s="1"/>
  <c r="T366" i="7" s="1"/>
  <c r="W366" i="7" s="1"/>
  <c r="X366" i="7" s="1"/>
  <c r="V362" i="8"/>
  <c r="D388" i="8"/>
  <c r="C389" i="8"/>
  <c r="N388" i="8"/>
  <c r="P388" i="8" s="1"/>
  <c r="C389" i="7"/>
  <c r="D388" i="7"/>
  <c r="K390" i="8"/>
  <c r="B391" i="8"/>
  <c r="E387" i="7"/>
  <c r="F387" i="7" s="1"/>
  <c r="G387" i="7" s="1"/>
  <c r="O387" i="7"/>
  <c r="O387" i="8"/>
  <c r="E387" i="8"/>
  <c r="F387" i="8" s="1"/>
  <c r="G387" i="8" s="1"/>
  <c r="B391" i="7"/>
  <c r="K390" i="7"/>
  <c r="Q362" i="8" l="1"/>
  <c r="R362" i="8" s="1"/>
  <c r="S362" i="8" s="1"/>
  <c r="T362" i="8" s="1"/>
  <c r="W362" i="8" s="1"/>
  <c r="X362" i="8" s="1"/>
  <c r="M362" i="8"/>
  <c r="L362" i="8"/>
  <c r="J363" i="8" s="1"/>
  <c r="V363" i="8"/>
  <c r="O388" i="7"/>
  <c r="E388" i="7"/>
  <c r="F388" i="7" s="1"/>
  <c r="G388" i="7" s="1"/>
  <c r="M367" i="7"/>
  <c r="V368" i="7" s="1"/>
  <c r="L367" i="7"/>
  <c r="J368" i="7" s="1"/>
  <c r="Q367" i="7"/>
  <c r="R367" i="7" s="1"/>
  <c r="S367" i="7" s="1"/>
  <c r="T367" i="7" s="1"/>
  <c r="W367" i="7" s="1"/>
  <c r="X367" i="7" s="1"/>
  <c r="D389" i="8"/>
  <c r="C390" i="8"/>
  <c r="N389" i="8"/>
  <c r="P389" i="8" s="1"/>
  <c r="B392" i="8"/>
  <c r="K391" i="8"/>
  <c r="D389" i="7"/>
  <c r="C390" i="7"/>
  <c r="B392" i="7"/>
  <c r="K391" i="7"/>
  <c r="O388" i="8"/>
  <c r="E388" i="8"/>
  <c r="F388" i="8" s="1"/>
  <c r="G388" i="8" s="1"/>
  <c r="M368" i="7" l="1"/>
  <c r="L368" i="7"/>
  <c r="J369" i="7"/>
  <c r="P368" i="7"/>
  <c r="P369" i="7" s="1"/>
  <c r="P370" i="7" s="1"/>
  <c r="P371" i="7" s="1"/>
  <c r="P372" i="7" s="1"/>
  <c r="P373" i="7" s="1"/>
  <c r="P374" i="7" s="1"/>
  <c r="P375" i="7" s="1"/>
  <c r="P376" i="7" s="1"/>
  <c r="P377" i="7" s="1"/>
  <c r="P378" i="7" s="1"/>
  <c r="P379" i="7" s="1"/>
  <c r="M363" i="8"/>
  <c r="Q363" i="8"/>
  <c r="R363" i="8" s="1"/>
  <c r="S363" i="8" s="1"/>
  <c r="T363" i="8" s="1"/>
  <c r="W363" i="8" s="1"/>
  <c r="X363" i="8" s="1"/>
  <c r="L363" i="8"/>
  <c r="J364" i="8" s="1"/>
  <c r="V369" i="7"/>
  <c r="C391" i="7"/>
  <c r="D390" i="7"/>
  <c r="E389" i="7"/>
  <c r="F389" i="7" s="1"/>
  <c r="G389" i="7" s="1"/>
  <c r="O389" i="7"/>
  <c r="K392" i="8"/>
  <c r="B393" i="8"/>
  <c r="K392" i="7"/>
  <c r="B393" i="7"/>
  <c r="V364" i="8"/>
  <c r="C391" i="8"/>
  <c r="D390" i="8"/>
  <c r="N390" i="8"/>
  <c r="P390" i="8" s="1"/>
  <c r="E389" i="8"/>
  <c r="F389" i="8" s="1"/>
  <c r="G389" i="8" s="1"/>
  <c r="O389" i="8"/>
  <c r="Q364" i="8" l="1"/>
  <c r="R364" i="8" s="1"/>
  <c r="L364" i="8"/>
  <c r="J365" i="8" s="1"/>
  <c r="S364" i="8"/>
  <c r="T364" i="8" s="1"/>
  <c r="W364" i="8" s="1"/>
  <c r="X364" i="8" s="1"/>
  <c r="M364" i="8"/>
  <c r="V365" i="8"/>
  <c r="V370" i="7"/>
  <c r="B394" i="8"/>
  <c r="K393" i="8"/>
  <c r="Q368" i="7"/>
  <c r="R368" i="7" s="1"/>
  <c r="S368" i="7" s="1"/>
  <c r="T368" i="7" s="1"/>
  <c r="W368" i="7" s="1"/>
  <c r="X368" i="7" s="1"/>
  <c r="M369" i="7"/>
  <c r="L369" i="7"/>
  <c r="J370" i="7"/>
  <c r="Q369" i="7"/>
  <c r="R369" i="7" s="1"/>
  <c r="S369" i="7" s="1"/>
  <c r="T369" i="7" s="1"/>
  <c r="W369" i="7" s="1"/>
  <c r="X369" i="7" s="1"/>
  <c r="K393" i="7"/>
  <c r="B394" i="7"/>
  <c r="E390" i="8"/>
  <c r="F390" i="8" s="1"/>
  <c r="G390" i="8" s="1"/>
  <c r="O390" i="8"/>
  <c r="E390" i="7"/>
  <c r="F390" i="7" s="1"/>
  <c r="G390" i="7" s="1"/>
  <c r="O390" i="7"/>
  <c r="C392" i="8"/>
  <c r="N391" i="8"/>
  <c r="P391" i="8" s="1"/>
  <c r="D391" i="8"/>
  <c r="D391" i="7"/>
  <c r="C392" i="7"/>
  <c r="Q365" i="8" l="1"/>
  <c r="R365" i="8" s="1"/>
  <c r="S365" i="8"/>
  <c r="T365" i="8" s="1"/>
  <c r="W365" i="8" s="1"/>
  <c r="X365" i="8" s="1"/>
  <c r="M365" i="8"/>
  <c r="L365" i="8"/>
  <c r="J366" i="8" s="1"/>
  <c r="D392" i="8"/>
  <c r="C393" i="8"/>
  <c r="B395" i="7"/>
  <c r="K394" i="7"/>
  <c r="V366" i="8"/>
  <c r="O391" i="7"/>
  <c r="E391" i="7"/>
  <c r="F391" i="7" s="1"/>
  <c r="G391" i="7" s="1"/>
  <c r="K394" i="8"/>
  <c r="B395" i="8"/>
  <c r="Q370" i="7"/>
  <c r="R370" i="7" s="1"/>
  <c r="M370" i="7"/>
  <c r="V371" i="7" s="1"/>
  <c r="L370" i="7"/>
  <c r="J371" i="7"/>
  <c r="S370" i="7"/>
  <c r="T370" i="7" s="1"/>
  <c r="W370" i="7" s="1"/>
  <c r="X370" i="7" s="1"/>
  <c r="D392" i="7"/>
  <c r="C393" i="7"/>
  <c r="O391" i="8"/>
  <c r="E391" i="8"/>
  <c r="F391" i="8" s="1"/>
  <c r="G391" i="8" s="1"/>
  <c r="Q366" i="8" l="1"/>
  <c r="R366" i="8" s="1"/>
  <c r="L366" i="8"/>
  <c r="S366" i="8"/>
  <c r="T366" i="8" s="1"/>
  <c r="W366" i="8" s="1"/>
  <c r="X366" i="8" s="1"/>
  <c r="M366" i="8"/>
  <c r="J367" i="8" s="1"/>
  <c r="V367" i="8"/>
  <c r="B396" i="7"/>
  <c r="K395" i="7"/>
  <c r="D393" i="8"/>
  <c r="C394" i="8"/>
  <c r="N393" i="8"/>
  <c r="P393" i="8" s="1"/>
  <c r="B396" i="8"/>
  <c r="K395" i="8"/>
  <c r="E392" i="7"/>
  <c r="F392" i="7" s="1"/>
  <c r="G392" i="7" s="1"/>
  <c r="O392" i="7"/>
  <c r="Q371" i="7"/>
  <c r="R371" i="7" s="1"/>
  <c r="M371" i="7"/>
  <c r="V372" i="7" s="1"/>
  <c r="L371" i="7"/>
  <c r="J372" i="7"/>
  <c r="S371" i="7"/>
  <c r="T371" i="7" s="1"/>
  <c r="W371" i="7" s="1"/>
  <c r="X371" i="7" s="1"/>
  <c r="C394" i="7"/>
  <c r="D393" i="7"/>
  <c r="O392" i="8"/>
  <c r="E392" i="8"/>
  <c r="F392" i="8" s="1"/>
  <c r="G392" i="8" s="1"/>
  <c r="M367" i="8" l="1"/>
  <c r="L367" i="8"/>
  <c r="J368" i="8"/>
  <c r="Q367" i="8"/>
  <c r="R367" i="8" s="1"/>
  <c r="S367" i="8" s="1"/>
  <c r="T367" i="8" s="1"/>
  <c r="W367" i="8" s="1"/>
  <c r="X367" i="8" s="1"/>
  <c r="N394" i="8"/>
  <c r="P394" i="8" s="1"/>
  <c r="C395" i="8"/>
  <c r="D394" i="8"/>
  <c r="Q372" i="7"/>
  <c r="R372" i="7" s="1"/>
  <c r="S372" i="7" s="1"/>
  <c r="T372" i="7" s="1"/>
  <c r="W372" i="7" s="1"/>
  <c r="X372" i="7" s="1"/>
  <c r="M372" i="7"/>
  <c r="V373" i="7" s="1"/>
  <c r="L372" i="7"/>
  <c r="E393" i="8"/>
  <c r="F393" i="8" s="1"/>
  <c r="G393" i="8" s="1"/>
  <c r="O393" i="8"/>
  <c r="V368" i="8"/>
  <c r="K396" i="8"/>
  <c r="B397" i="8"/>
  <c r="K396" i="7"/>
  <c r="B397" i="7"/>
  <c r="O393" i="7"/>
  <c r="E393" i="7"/>
  <c r="F393" i="7" s="1"/>
  <c r="G393" i="7" s="1"/>
  <c r="C395" i="7"/>
  <c r="D394" i="7"/>
  <c r="K397" i="7" l="1"/>
  <c r="B398" i="7"/>
  <c r="K397" i="8"/>
  <c r="B398" i="8"/>
  <c r="M368" i="8"/>
  <c r="V369" i="8" s="1"/>
  <c r="L368" i="8"/>
  <c r="N368" i="8"/>
  <c r="O394" i="8"/>
  <c r="E394" i="8"/>
  <c r="F394" i="8" s="1"/>
  <c r="G394" i="8" s="1"/>
  <c r="C396" i="8"/>
  <c r="N395" i="8"/>
  <c r="P395" i="8" s="1"/>
  <c r="D395" i="8"/>
  <c r="E394" i="7"/>
  <c r="F394" i="7" s="1"/>
  <c r="G394" i="7" s="1"/>
  <c r="O394" i="7"/>
  <c r="C396" i="7"/>
  <c r="D395" i="7"/>
  <c r="J373" i="7"/>
  <c r="P368" i="8" l="1"/>
  <c r="Q368" i="8" s="1"/>
  <c r="R368" i="8" s="1"/>
  <c r="S368" i="8" s="1"/>
  <c r="T368" i="8" s="1"/>
  <c r="W368" i="8" s="1"/>
  <c r="X368" i="8" s="1"/>
  <c r="U369" i="8"/>
  <c r="U370" i="8" s="1"/>
  <c r="U371" i="8" s="1"/>
  <c r="U372" i="8" s="1"/>
  <c r="U373" i="8" s="1"/>
  <c r="U374" i="8" s="1"/>
  <c r="U375" i="8" s="1"/>
  <c r="U376" i="8" s="1"/>
  <c r="U377" i="8" s="1"/>
  <c r="U378" i="8" s="1"/>
  <c r="U379" i="8" s="1"/>
  <c r="U380" i="8" s="1"/>
  <c r="J369" i="8"/>
  <c r="O395" i="7"/>
  <c r="E395" i="7"/>
  <c r="F395" i="7" s="1"/>
  <c r="G395" i="7" s="1"/>
  <c r="K398" i="7"/>
  <c r="B399" i="7"/>
  <c r="D396" i="7"/>
  <c r="C397" i="7"/>
  <c r="B399" i="8"/>
  <c r="K398" i="8"/>
  <c r="Q373" i="7"/>
  <c r="R373" i="7" s="1"/>
  <c r="S373" i="7" s="1"/>
  <c r="T373" i="7" s="1"/>
  <c r="W373" i="7" s="1"/>
  <c r="X373" i="7" s="1"/>
  <c r="M373" i="7"/>
  <c r="V374" i="7" s="1"/>
  <c r="L373" i="7"/>
  <c r="J374" i="7"/>
  <c r="E395" i="8"/>
  <c r="F395" i="8" s="1"/>
  <c r="G395" i="8" s="1"/>
  <c r="O395" i="8"/>
  <c r="N396" i="8"/>
  <c r="P396" i="8" s="1"/>
  <c r="C397" i="8"/>
  <c r="D396" i="8"/>
  <c r="B400" i="8" l="1"/>
  <c r="K399" i="8"/>
  <c r="O396" i="8"/>
  <c r="E396" i="8"/>
  <c r="F396" i="8" s="1"/>
  <c r="G396" i="8" s="1"/>
  <c r="N397" i="8"/>
  <c r="P397" i="8" s="1"/>
  <c r="D397" i="8"/>
  <c r="C398" i="8"/>
  <c r="D397" i="7"/>
  <c r="C398" i="7"/>
  <c r="O396" i="7"/>
  <c r="E396" i="7"/>
  <c r="F396" i="7" s="1"/>
  <c r="G396" i="7" s="1"/>
  <c r="M369" i="8"/>
  <c r="V370" i="8" s="1"/>
  <c r="Q369" i="8"/>
  <c r="R369" i="8" s="1"/>
  <c r="S369" i="8" s="1"/>
  <c r="T369" i="8" s="1"/>
  <c r="W369" i="8" s="1"/>
  <c r="X369" i="8" s="1"/>
  <c r="L369" i="8"/>
  <c r="J370" i="8" s="1"/>
  <c r="K399" i="7"/>
  <c r="B400" i="7"/>
  <c r="J375" i="7"/>
  <c r="S374" i="7"/>
  <c r="T374" i="7" s="1"/>
  <c r="W374" i="7" s="1"/>
  <c r="X374" i="7" s="1"/>
  <c r="Q374" i="7"/>
  <c r="R374" i="7" s="1"/>
  <c r="M374" i="7"/>
  <c r="V375" i="7" s="1"/>
  <c r="L374" i="7"/>
  <c r="Q370" i="8" l="1"/>
  <c r="R370" i="8" s="1"/>
  <c r="S370" i="8" s="1"/>
  <c r="T370" i="8" s="1"/>
  <c r="W370" i="8" s="1"/>
  <c r="X370" i="8" s="1"/>
  <c r="M370" i="8"/>
  <c r="V371" i="8" s="1"/>
  <c r="L370" i="8"/>
  <c r="J371" i="8" s="1"/>
  <c r="V376" i="7"/>
  <c r="B401" i="7"/>
  <c r="K400" i="7"/>
  <c r="J376" i="7"/>
  <c r="S375" i="7"/>
  <c r="T375" i="7" s="1"/>
  <c r="W375" i="7" s="1"/>
  <c r="X375" i="7" s="1"/>
  <c r="Q375" i="7"/>
  <c r="R375" i="7" s="1"/>
  <c r="M375" i="7"/>
  <c r="L375" i="7"/>
  <c r="C399" i="7"/>
  <c r="D398" i="7"/>
  <c r="O397" i="7"/>
  <c r="E397" i="7"/>
  <c r="F397" i="7" s="1"/>
  <c r="G397" i="7" s="1"/>
  <c r="D398" i="8"/>
  <c r="C399" i="8"/>
  <c r="N398" i="8"/>
  <c r="P398" i="8" s="1"/>
  <c r="O397" i="8"/>
  <c r="E397" i="8"/>
  <c r="F397" i="8" s="1"/>
  <c r="G397" i="8" s="1"/>
  <c r="K400" i="8"/>
  <c r="B401" i="8"/>
  <c r="Q371" i="8" l="1"/>
  <c r="R371" i="8" s="1"/>
  <c r="S371" i="8"/>
  <c r="T371" i="8" s="1"/>
  <c r="W371" i="8" s="1"/>
  <c r="X371" i="8" s="1"/>
  <c r="M371" i="8"/>
  <c r="V372" i="8" s="1"/>
  <c r="L371" i="8"/>
  <c r="J372" i="8" s="1"/>
  <c r="B402" i="8"/>
  <c r="K401" i="8"/>
  <c r="E398" i="7"/>
  <c r="F398" i="7" s="1"/>
  <c r="G398" i="7" s="1"/>
  <c r="O398" i="7"/>
  <c r="C400" i="7"/>
  <c r="D399" i="7"/>
  <c r="Q376" i="7"/>
  <c r="R376" i="7" s="1"/>
  <c r="S376" i="7" s="1"/>
  <c r="T376" i="7" s="1"/>
  <c r="W376" i="7" s="1"/>
  <c r="X376" i="7" s="1"/>
  <c r="M376" i="7"/>
  <c r="V377" i="7" s="1"/>
  <c r="L376" i="7"/>
  <c r="J377" i="7" s="1"/>
  <c r="O398" i="8"/>
  <c r="E398" i="8"/>
  <c r="F398" i="8" s="1"/>
  <c r="G398" i="8" s="1"/>
  <c r="D399" i="8"/>
  <c r="C400" i="8"/>
  <c r="N399" i="8"/>
  <c r="P399" i="8" s="1"/>
  <c r="B402" i="7"/>
  <c r="K401" i="7"/>
  <c r="Q372" i="8" l="1"/>
  <c r="R372" i="8" s="1"/>
  <c r="L372" i="8"/>
  <c r="S372" i="8"/>
  <c r="T372" i="8" s="1"/>
  <c r="W372" i="8" s="1"/>
  <c r="X372" i="8" s="1"/>
  <c r="M372" i="8"/>
  <c r="J373" i="8" s="1"/>
  <c r="V373" i="8"/>
  <c r="L377" i="7"/>
  <c r="Q377" i="7"/>
  <c r="R377" i="7" s="1"/>
  <c r="S377" i="7" s="1"/>
  <c r="T377" i="7" s="1"/>
  <c r="W377" i="7" s="1"/>
  <c r="X377" i="7" s="1"/>
  <c r="M377" i="7"/>
  <c r="V378" i="7" s="1"/>
  <c r="C401" i="8"/>
  <c r="N400" i="8"/>
  <c r="P400" i="8" s="1"/>
  <c r="D400" i="8"/>
  <c r="C401" i="7"/>
  <c r="D400" i="7"/>
  <c r="K402" i="8"/>
  <c r="B403" i="8"/>
  <c r="E399" i="8"/>
  <c r="F399" i="8" s="1"/>
  <c r="G399" i="8" s="1"/>
  <c r="O399" i="8"/>
  <c r="K402" i="7"/>
  <c r="B403" i="7"/>
  <c r="O399" i="7"/>
  <c r="E399" i="7"/>
  <c r="F399" i="7" s="1"/>
  <c r="G399" i="7" s="1"/>
  <c r="L373" i="8" l="1"/>
  <c r="Q373" i="8"/>
  <c r="R373" i="8" s="1"/>
  <c r="S373" i="8" s="1"/>
  <c r="T373" i="8" s="1"/>
  <c r="W373" i="8" s="1"/>
  <c r="X373" i="8" s="1"/>
  <c r="M373" i="8"/>
  <c r="J374" i="8"/>
  <c r="V374" i="8"/>
  <c r="K403" i="8"/>
  <c r="B404" i="8"/>
  <c r="C402" i="7"/>
  <c r="D401" i="7"/>
  <c r="O400" i="8"/>
  <c r="E400" i="8"/>
  <c r="F400" i="8" s="1"/>
  <c r="G400" i="8" s="1"/>
  <c r="J378" i="7"/>
  <c r="O400" i="7"/>
  <c r="E400" i="7"/>
  <c r="F400" i="7" s="1"/>
  <c r="G400" i="7" s="1"/>
  <c r="K403" i="7"/>
  <c r="B404" i="7"/>
  <c r="D401" i="8"/>
  <c r="N401" i="8"/>
  <c r="P401" i="8" s="1"/>
  <c r="C402" i="8"/>
  <c r="C403" i="7" l="1"/>
  <c r="D402" i="7"/>
  <c r="B405" i="8"/>
  <c r="K404" i="8"/>
  <c r="M378" i="7"/>
  <c r="V379" i="7" s="1"/>
  <c r="L378" i="7"/>
  <c r="J379" i="7" s="1"/>
  <c r="S378" i="7"/>
  <c r="T378" i="7" s="1"/>
  <c r="W378" i="7" s="1"/>
  <c r="X378" i="7" s="1"/>
  <c r="Q378" i="7"/>
  <c r="R378" i="7" s="1"/>
  <c r="K404" i="7"/>
  <c r="B405" i="7"/>
  <c r="D402" i="8"/>
  <c r="C403" i="8"/>
  <c r="N402" i="8"/>
  <c r="P402" i="8" s="1"/>
  <c r="O401" i="8"/>
  <c r="E401" i="8"/>
  <c r="F401" i="8" s="1"/>
  <c r="G401" i="8" s="1"/>
  <c r="M374" i="8"/>
  <c r="V375" i="8" s="1"/>
  <c r="L374" i="8"/>
  <c r="J375" i="8" s="1"/>
  <c r="Q374" i="8"/>
  <c r="R374" i="8" s="1"/>
  <c r="S374" i="8" s="1"/>
  <c r="T374" i="8" s="1"/>
  <c r="W374" i="8" s="1"/>
  <c r="X374" i="8" s="1"/>
  <c r="E401" i="7"/>
  <c r="F401" i="7" s="1"/>
  <c r="G401" i="7" s="1"/>
  <c r="O401" i="7"/>
  <c r="M379" i="7" l="1"/>
  <c r="L379" i="7"/>
  <c r="J380" i="7"/>
  <c r="Q379" i="7"/>
  <c r="R379" i="7" s="1"/>
  <c r="S379" i="7" s="1"/>
  <c r="T379" i="7" s="1"/>
  <c r="W379" i="7" s="1"/>
  <c r="X379" i="7" s="1"/>
  <c r="Q375" i="8"/>
  <c r="R375" i="8" s="1"/>
  <c r="S375" i="8" s="1"/>
  <c r="T375" i="8" s="1"/>
  <c r="W375" i="8" s="1"/>
  <c r="X375" i="8" s="1"/>
  <c r="M375" i="8"/>
  <c r="L375" i="8"/>
  <c r="J376" i="8" s="1"/>
  <c r="V376" i="8"/>
  <c r="B406" i="8"/>
  <c r="K405" i="8"/>
  <c r="V380" i="7"/>
  <c r="C404" i="8"/>
  <c r="D403" i="8"/>
  <c r="N403" i="8"/>
  <c r="P403" i="8" s="1"/>
  <c r="O402" i="8"/>
  <c r="E402" i="8"/>
  <c r="F402" i="8" s="1"/>
  <c r="G402" i="8" s="1"/>
  <c r="K405" i="7"/>
  <c r="B406" i="7"/>
  <c r="O402" i="7"/>
  <c r="E402" i="7"/>
  <c r="F402" i="7" s="1"/>
  <c r="G402" i="7" s="1"/>
  <c r="D403" i="7"/>
  <c r="C404" i="7"/>
  <c r="Q376" i="8" l="1"/>
  <c r="R376" i="8" s="1"/>
  <c r="S376" i="8" s="1"/>
  <c r="T376" i="8" s="1"/>
  <c r="W376" i="8" s="1"/>
  <c r="X376" i="8" s="1"/>
  <c r="M376" i="8"/>
  <c r="L376" i="8"/>
  <c r="J377" i="8" s="1"/>
  <c r="K406" i="8"/>
  <c r="B407" i="8"/>
  <c r="B407" i="7"/>
  <c r="K406" i="7"/>
  <c r="E403" i="8"/>
  <c r="F403" i="8" s="1"/>
  <c r="G403" i="8" s="1"/>
  <c r="O403" i="8"/>
  <c r="D404" i="8"/>
  <c r="C405" i="8"/>
  <c r="M380" i="7"/>
  <c r="L380" i="7"/>
  <c r="J381" i="7"/>
  <c r="P380" i="7"/>
  <c r="P381" i="7" s="1"/>
  <c r="P382" i="7" s="1"/>
  <c r="P383" i="7" s="1"/>
  <c r="P384" i="7" s="1"/>
  <c r="P385" i="7" s="1"/>
  <c r="P386" i="7" s="1"/>
  <c r="P387" i="7" s="1"/>
  <c r="P388" i="7" s="1"/>
  <c r="P389" i="7" s="1"/>
  <c r="P390" i="7" s="1"/>
  <c r="P391" i="7" s="1"/>
  <c r="V381" i="7"/>
  <c r="V377" i="8"/>
  <c r="C405" i="7"/>
  <c r="D404" i="7"/>
  <c r="E403" i="7"/>
  <c r="F403" i="7" s="1"/>
  <c r="G403" i="7" s="1"/>
  <c r="O403" i="7"/>
  <c r="J378" i="8" l="1"/>
  <c r="Q377" i="8"/>
  <c r="R377" i="8" s="1"/>
  <c r="S377" i="8"/>
  <c r="T377" i="8" s="1"/>
  <c r="W377" i="8" s="1"/>
  <c r="X377" i="8" s="1"/>
  <c r="M377" i="8"/>
  <c r="L377" i="8"/>
  <c r="B408" i="8"/>
  <c r="K407" i="8"/>
  <c r="V378" i="8"/>
  <c r="D405" i="8"/>
  <c r="N405" i="8"/>
  <c r="P405" i="8" s="1"/>
  <c r="C406" i="8"/>
  <c r="V382" i="7"/>
  <c r="O404" i="8"/>
  <c r="E404" i="8"/>
  <c r="F404" i="8" s="1"/>
  <c r="G404" i="8" s="1"/>
  <c r="B408" i="7"/>
  <c r="K407" i="7"/>
  <c r="E404" i="7"/>
  <c r="F404" i="7" s="1"/>
  <c r="G404" i="7" s="1"/>
  <c r="O404" i="7"/>
  <c r="C406" i="7"/>
  <c r="D405" i="7"/>
  <c r="Q380" i="7"/>
  <c r="R380" i="7" s="1"/>
  <c r="S380" i="7" s="1"/>
  <c r="T380" i="7" s="1"/>
  <c r="W380" i="7" s="1"/>
  <c r="X380" i="7" s="1"/>
  <c r="M381" i="7"/>
  <c r="L381" i="7"/>
  <c r="J382" i="7" s="1"/>
  <c r="Q381" i="7"/>
  <c r="R381" i="7" s="1"/>
  <c r="S381" i="7" s="1"/>
  <c r="T381" i="7" s="1"/>
  <c r="W381" i="7" s="1"/>
  <c r="X381" i="7" s="1"/>
  <c r="Q382" i="7" l="1"/>
  <c r="R382" i="7" s="1"/>
  <c r="S382" i="7" s="1"/>
  <c r="T382" i="7" s="1"/>
  <c r="W382" i="7" s="1"/>
  <c r="X382" i="7" s="1"/>
  <c r="M382" i="7"/>
  <c r="L382" i="7"/>
  <c r="J383" i="7"/>
  <c r="V383" i="7"/>
  <c r="Q378" i="8"/>
  <c r="R378" i="8" s="1"/>
  <c r="L378" i="8"/>
  <c r="S378" i="8"/>
  <c r="T378" i="8" s="1"/>
  <c r="W378" i="8" s="1"/>
  <c r="X378" i="8" s="1"/>
  <c r="M378" i="8"/>
  <c r="V379" i="8" s="1"/>
  <c r="C407" i="8"/>
  <c r="N406" i="8"/>
  <c r="P406" i="8" s="1"/>
  <c r="D406" i="8"/>
  <c r="E405" i="8"/>
  <c r="F405" i="8" s="1"/>
  <c r="G405" i="8" s="1"/>
  <c r="O405" i="8"/>
  <c r="B409" i="8"/>
  <c r="K408" i="8"/>
  <c r="E405" i="7"/>
  <c r="F405" i="7" s="1"/>
  <c r="G405" i="7" s="1"/>
  <c r="O405" i="7"/>
  <c r="C407" i="7"/>
  <c r="D406" i="7"/>
  <c r="K408" i="7"/>
  <c r="B409" i="7"/>
  <c r="C408" i="8" l="1"/>
  <c r="D407" i="8"/>
  <c r="N407" i="8"/>
  <c r="P407" i="8" s="1"/>
  <c r="E406" i="7"/>
  <c r="F406" i="7" s="1"/>
  <c r="G406" i="7" s="1"/>
  <c r="O406" i="7"/>
  <c r="J379" i="8"/>
  <c r="C408" i="7"/>
  <c r="D407" i="7"/>
  <c r="B410" i="8"/>
  <c r="K409" i="8"/>
  <c r="Q383" i="7"/>
  <c r="R383" i="7" s="1"/>
  <c r="M383" i="7"/>
  <c r="L383" i="7"/>
  <c r="J384" i="7" s="1"/>
  <c r="S383" i="7"/>
  <c r="T383" i="7" s="1"/>
  <c r="W383" i="7" s="1"/>
  <c r="X383" i="7" s="1"/>
  <c r="V384" i="7"/>
  <c r="K409" i="7"/>
  <c r="B410" i="7"/>
  <c r="O406" i="8"/>
  <c r="E406" i="8"/>
  <c r="F406" i="8" s="1"/>
  <c r="G406" i="8" s="1"/>
  <c r="S384" i="7" l="1"/>
  <c r="T384" i="7" s="1"/>
  <c r="W384" i="7" s="1"/>
  <c r="X384" i="7" s="1"/>
  <c r="Q384" i="7"/>
  <c r="R384" i="7" s="1"/>
  <c r="M384" i="7"/>
  <c r="L384" i="7"/>
  <c r="J385" i="7" s="1"/>
  <c r="K410" i="8"/>
  <c r="B411" i="8"/>
  <c r="M379" i="8"/>
  <c r="V380" i="8" s="1"/>
  <c r="L379" i="8"/>
  <c r="S379" i="8"/>
  <c r="T379" i="8" s="1"/>
  <c r="W379" i="8" s="1"/>
  <c r="X379" i="8" s="1"/>
  <c r="Q379" i="8"/>
  <c r="R379" i="8" s="1"/>
  <c r="J380" i="8"/>
  <c r="K410" i="7"/>
  <c r="B411" i="7"/>
  <c r="O407" i="7"/>
  <c r="E407" i="7"/>
  <c r="F407" i="7" s="1"/>
  <c r="G407" i="7" s="1"/>
  <c r="O407" i="8"/>
  <c r="E407" i="8"/>
  <c r="F407" i="8" s="1"/>
  <c r="G407" i="8" s="1"/>
  <c r="V385" i="7"/>
  <c r="C409" i="7"/>
  <c r="D408" i="7"/>
  <c r="D408" i="8"/>
  <c r="N408" i="8"/>
  <c r="P408" i="8" s="1"/>
  <c r="C409" i="8"/>
  <c r="S385" i="7" l="1"/>
  <c r="T385" i="7" s="1"/>
  <c r="W385" i="7" s="1"/>
  <c r="X385" i="7" s="1"/>
  <c r="Q385" i="7"/>
  <c r="R385" i="7" s="1"/>
  <c r="M385" i="7"/>
  <c r="L385" i="7"/>
  <c r="J386" i="7" s="1"/>
  <c r="E408" i="8"/>
  <c r="F408" i="8" s="1"/>
  <c r="G408" i="8" s="1"/>
  <c r="O408" i="8"/>
  <c r="M380" i="8"/>
  <c r="V381" i="8" s="1"/>
  <c r="L380" i="8"/>
  <c r="J381" i="8"/>
  <c r="N380" i="8"/>
  <c r="B412" i="8"/>
  <c r="K411" i="8"/>
  <c r="O408" i="7"/>
  <c r="E408" i="7"/>
  <c r="F408" i="7" s="1"/>
  <c r="G408" i="7" s="1"/>
  <c r="D409" i="7"/>
  <c r="C410" i="7"/>
  <c r="V386" i="7"/>
  <c r="K411" i="7"/>
  <c r="B412" i="7"/>
  <c r="D409" i="8"/>
  <c r="N409" i="8"/>
  <c r="P409" i="8" s="1"/>
  <c r="C410" i="8"/>
  <c r="Q386" i="7" l="1"/>
  <c r="R386" i="7" s="1"/>
  <c r="S386" i="7" s="1"/>
  <c r="T386" i="7" s="1"/>
  <c r="W386" i="7" s="1"/>
  <c r="X386" i="7" s="1"/>
  <c r="M386" i="7"/>
  <c r="L386" i="7"/>
  <c r="J387" i="7" s="1"/>
  <c r="V387" i="7"/>
  <c r="B413" i="7"/>
  <c r="K412" i="7"/>
  <c r="D410" i="7"/>
  <c r="C411" i="7"/>
  <c r="O409" i="7"/>
  <c r="E409" i="7"/>
  <c r="F409" i="7" s="1"/>
  <c r="G409" i="7" s="1"/>
  <c r="P380" i="8"/>
  <c r="Q380" i="8" s="1"/>
  <c r="R380" i="8" s="1"/>
  <c r="S380" i="8" s="1"/>
  <c r="T380" i="8" s="1"/>
  <c r="W380" i="8" s="1"/>
  <c r="X380" i="8" s="1"/>
  <c r="U381" i="8"/>
  <c r="U382" i="8" s="1"/>
  <c r="U383" i="8" s="1"/>
  <c r="U384" i="8" s="1"/>
  <c r="U385" i="8" s="1"/>
  <c r="U386" i="8" s="1"/>
  <c r="U387" i="8" s="1"/>
  <c r="U388" i="8" s="1"/>
  <c r="U389" i="8" s="1"/>
  <c r="U390" i="8" s="1"/>
  <c r="U391" i="8" s="1"/>
  <c r="U392" i="8" s="1"/>
  <c r="C411" i="8"/>
  <c r="N410" i="8"/>
  <c r="P410" i="8" s="1"/>
  <c r="D410" i="8"/>
  <c r="M381" i="8"/>
  <c r="V382" i="8" s="1"/>
  <c r="S381" i="8"/>
  <c r="T381" i="8" s="1"/>
  <c r="W381" i="8" s="1"/>
  <c r="X381" i="8" s="1"/>
  <c r="Q381" i="8"/>
  <c r="R381" i="8" s="1"/>
  <c r="L381" i="8"/>
  <c r="J382" i="8" s="1"/>
  <c r="E409" i="8"/>
  <c r="F409" i="8" s="1"/>
  <c r="G409" i="8" s="1"/>
  <c r="O409" i="8"/>
  <c r="K412" i="8"/>
  <c r="B413" i="8"/>
  <c r="Q382" i="8" l="1"/>
  <c r="R382" i="8" s="1"/>
  <c r="S382" i="8" s="1"/>
  <c r="T382" i="8" s="1"/>
  <c r="W382" i="8" s="1"/>
  <c r="X382" i="8" s="1"/>
  <c r="M382" i="8"/>
  <c r="L382" i="8"/>
  <c r="J383" i="8" s="1"/>
  <c r="L387" i="7"/>
  <c r="Q387" i="7"/>
  <c r="R387" i="7" s="1"/>
  <c r="S387" i="7" s="1"/>
  <c r="T387" i="7" s="1"/>
  <c r="W387" i="7" s="1"/>
  <c r="X387" i="7" s="1"/>
  <c r="M387" i="7"/>
  <c r="J388" i="7" s="1"/>
  <c r="V383" i="8"/>
  <c r="C412" i="7"/>
  <c r="D411" i="7"/>
  <c r="N411" i="8"/>
  <c r="P411" i="8" s="1"/>
  <c r="C412" i="8"/>
  <c r="D411" i="8"/>
  <c r="E410" i="7"/>
  <c r="F410" i="7" s="1"/>
  <c r="G410" i="7" s="1"/>
  <c r="O410" i="7"/>
  <c r="E410" i="8"/>
  <c r="F410" i="8" s="1"/>
  <c r="G410" i="8" s="1"/>
  <c r="O410" i="8"/>
  <c r="B414" i="8"/>
  <c r="K413" i="8"/>
  <c r="K413" i="7"/>
  <c r="B414" i="7"/>
  <c r="Q388" i="7" l="1"/>
  <c r="R388" i="7" s="1"/>
  <c r="S388" i="7" s="1"/>
  <c r="T388" i="7" s="1"/>
  <c r="W388" i="7" s="1"/>
  <c r="X388" i="7" s="1"/>
  <c r="M388" i="7"/>
  <c r="L388" i="7"/>
  <c r="J389" i="7" s="1"/>
  <c r="Q383" i="8"/>
  <c r="R383" i="8" s="1"/>
  <c r="S383" i="8"/>
  <c r="T383" i="8" s="1"/>
  <c r="W383" i="8" s="1"/>
  <c r="X383" i="8" s="1"/>
  <c r="M383" i="8"/>
  <c r="L383" i="8"/>
  <c r="J384" i="8" s="1"/>
  <c r="V384" i="8"/>
  <c r="V388" i="7"/>
  <c r="D412" i="8"/>
  <c r="C413" i="8"/>
  <c r="N412" i="8"/>
  <c r="P412" i="8" s="1"/>
  <c r="O411" i="8"/>
  <c r="E411" i="8"/>
  <c r="F411" i="8" s="1"/>
  <c r="G411" i="8" s="1"/>
  <c r="K414" i="7"/>
  <c r="B415" i="7"/>
  <c r="E411" i="7"/>
  <c r="F411" i="7" s="1"/>
  <c r="G411" i="7" s="1"/>
  <c r="O411" i="7"/>
  <c r="B415" i="8"/>
  <c r="K414" i="8"/>
  <c r="D412" i="7"/>
  <c r="C413" i="7"/>
  <c r="Q389" i="7" l="1"/>
  <c r="R389" i="7" s="1"/>
  <c r="S389" i="7" s="1"/>
  <c r="T389" i="7" s="1"/>
  <c r="W389" i="7" s="1"/>
  <c r="X389" i="7" s="1"/>
  <c r="M389" i="7"/>
  <c r="L389" i="7"/>
  <c r="J390" i="7" s="1"/>
  <c r="Q384" i="8"/>
  <c r="R384" i="8" s="1"/>
  <c r="L384" i="8"/>
  <c r="S384" i="8"/>
  <c r="T384" i="8" s="1"/>
  <c r="W384" i="8" s="1"/>
  <c r="X384" i="8" s="1"/>
  <c r="M384" i="8"/>
  <c r="J385" i="8" s="1"/>
  <c r="V385" i="8"/>
  <c r="K415" i="8"/>
  <c r="B416" i="8"/>
  <c r="N413" i="8"/>
  <c r="P413" i="8" s="1"/>
  <c r="C414" i="8"/>
  <c r="D413" i="8"/>
  <c r="O412" i="7"/>
  <c r="E412" i="7"/>
  <c r="F412" i="7" s="1"/>
  <c r="G412" i="7" s="1"/>
  <c r="O412" i="8"/>
  <c r="E412" i="8"/>
  <c r="F412" i="8" s="1"/>
  <c r="G412" i="8" s="1"/>
  <c r="B416" i="7"/>
  <c r="K415" i="7"/>
  <c r="C414" i="7"/>
  <c r="D413" i="7"/>
  <c r="V389" i="7"/>
  <c r="V390" i="7" s="1"/>
  <c r="Q390" i="7" l="1"/>
  <c r="R390" i="7" s="1"/>
  <c r="M390" i="7"/>
  <c r="L390" i="7"/>
  <c r="J391" i="7" s="1"/>
  <c r="S390" i="7"/>
  <c r="T390" i="7" s="1"/>
  <c r="W390" i="7" s="1"/>
  <c r="X390" i="7" s="1"/>
  <c r="L385" i="8"/>
  <c r="Q385" i="8"/>
  <c r="R385" i="8" s="1"/>
  <c r="S385" i="8" s="1"/>
  <c r="T385" i="8" s="1"/>
  <c r="W385" i="8" s="1"/>
  <c r="X385" i="8" s="1"/>
  <c r="M385" i="8"/>
  <c r="J386" i="8"/>
  <c r="V386" i="8"/>
  <c r="E413" i="8"/>
  <c r="F413" i="8" s="1"/>
  <c r="G413" i="8" s="1"/>
  <c r="O413" i="8"/>
  <c r="D414" i="8"/>
  <c r="C415" i="8"/>
  <c r="N414" i="8"/>
  <c r="P414" i="8" s="1"/>
  <c r="O413" i="7"/>
  <c r="E413" i="7"/>
  <c r="F413" i="7" s="1"/>
  <c r="G413" i="7" s="1"/>
  <c r="K416" i="7"/>
  <c r="B417" i="7"/>
  <c r="V391" i="7"/>
  <c r="C415" i="7"/>
  <c r="D414" i="7"/>
  <c r="B417" i="8"/>
  <c r="K416" i="8"/>
  <c r="Q391" i="7" l="1"/>
  <c r="R391" i="7" s="1"/>
  <c r="S391" i="7" s="1"/>
  <c r="T391" i="7" s="1"/>
  <c r="W391" i="7" s="1"/>
  <c r="X391" i="7" s="1"/>
  <c r="M391" i="7"/>
  <c r="L391" i="7"/>
  <c r="J392" i="7" s="1"/>
  <c r="D415" i="7"/>
  <c r="C416" i="7"/>
  <c r="B418" i="7"/>
  <c r="K417" i="7"/>
  <c r="B418" i="8"/>
  <c r="K417" i="8"/>
  <c r="N415" i="8"/>
  <c r="P415" i="8" s="1"/>
  <c r="D415" i="8"/>
  <c r="C416" i="8"/>
  <c r="O414" i="8"/>
  <c r="E414" i="8"/>
  <c r="F414" i="8" s="1"/>
  <c r="G414" i="8" s="1"/>
  <c r="V392" i="7"/>
  <c r="M386" i="8"/>
  <c r="V387" i="8" s="1"/>
  <c r="Q386" i="8"/>
  <c r="R386" i="8" s="1"/>
  <c r="S386" i="8" s="1"/>
  <c r="T386" i="8" s="1"/>
  <c r="W386" i="8" s="1"/>
  <c r="X386" i="8" s="1"/>
  <c r="J387" i="8"/>
  <c r="L386" i="8"/>
  <c r="O414" i="7"/>
  <c r="E414" i="7"/>
  <c r="F414" i="7" s="1"/>
  <c r="G414" i="7" s="1"/>
  <c r="M392" i="7" l="1"/>
  <c r="V393" i="7" s="1"/>
  <c r="L392" i="7"/>
  <c r="J393" i="7" s="1"/>
  <c r="P392" i="7"/>
  <c r="P393" i="7" s="1"/>
  <c r="P394" i="7" s="1"/>
  <c r="P395" i="7" s="1"/>
  <c r="P396" i="7" s="1"/>
  <c r="P397" i="7" s="1"/>
  <c r="P398" i="7" s="1"/>
  <c r="P399" i="7" s="1"/>
  <c r="P400" i="7" s="1"/>
  <c r="P401" i="7" s="1"/>
  <c r="P402" i="7" s="1"/>
  <c r="P403" i="7" s="1"/>
  <c r="S387" i="8"/>
  <c r="T387" i="8" s="1"/>
  <c r="W387" i="8" s="1"/>
  <c r="X387" i="8" s="1"/>
  <c r="M387" i="8"/>
  <c r="V388" i="8" s="1"/>
  <c r="L387" i="8"/>
  <c r="J388" i="8" s="1"/>
  <c r="Q387" i="8"/>
  <c r="R387" i="8" s="1"/>
  <c r="E415" i="8"/>
  <c r="F415" i="8" s="1"/>
  <c r="G415" i="8" s="1"/>
  <c r="O415" i="8"/>
  <c r="C417" i="8"/>
  <c r="D416" i="8"/>
  <c r="B419" i="7"/>
  <c r="K418" i="7"/>
  <c r="C417" i="7"/>
  <c r="D416" i="7"/>
  <c r="E415" i="7"/>
  <c r="F415" i="7" s="1"/>
  <c r="G415" i="7" s="1"/>
  <c r="O415" i="7"/>
  <c r="K418" i="8"/>
  <c r="B419" i="8"/>
  <c r="Q388" i="8" l="1"/>
  <c r="R388" i="8" s="1"/>
  <c r="S388" i="8" s="1"/>
  <c r="T388" i="8" s="1"/>
  <c r="W388" i="8" s="1"/>
  <c r="X388" i="8" s="1"/>
  <c r="M388" i="8"/>
  <c r="L388" i="8"/>
  <c r="J389" i="8" s="1"/>
  <c r="L393" i="7"/>
  <c r="J394" i="7" s="1"/>
  <c r="M393" i="7"/>
  <c r="Q393" i="7"/>
  <c r="R393" i="7" s="1"/>
  <c r="S393" i="7" s="1"/>
  <c r="T393" i="7" s="1"/>
  <c r="W393" i="7" s="1"/>
  <c r="X393" i="7" s="1"/>
  <c r="V389" i="8"/>
  <c r="V394" i="7"/>
  <c r="E416" i="7"/>
  <c r="F416" i="7" s="1"/>
  <c r="G416" i="7" s="1"/>
  <c r="O416" i="7"/>
  <c r="C418" i="7"/>
  <c r="D417" i="7"/>
  <c r="K419" i="8"/>
  <c r="B420" i="8"/>
  <c r="B420" i="7"/>
  <c r="K419" i="7"/>
  <c r="E416" i="8"/>
  <c r="F416" i="8" s="1"/>
  <c r="G416" i="8" s="1"/>
  <c r="O416" i="8"/>
  <c r="Q392" i="7"/>
  <c r="R392" i="7" s="1"/>
  <c r="S392" i="7" s="1"/>
  <c r="T392" i="7" s="1"/>
  <c r="W392" i="7" s="1"/>
  <c r="X392" i="7" s="1"/>
  <c r="C418" i="8"/>
  <c r="N417" i="8"/>
  <c r="P417" i="8" s="1"/>
  <c r="D417" i="8"/>
  <c r="M394" i="7" l="1"/>
  <c r="Q394" i="7"/>
  <c r="R394" i="7" s="1"/>
  <c r="S394" i="7" s="1"/>
  <c r="T394" i="7" s="1"/>
  <c r="W394" i="7" s="1"/>
  <c r="X394" i="7" s="1"/>
  <c r="L394" i="7"/>
  <c r="J395" i="7" s="1"/>
  <c r="Q389" i="8"/>
  <c r="R389" i="8" s="1"/>
  <c r="S389" i="8"/>
  <c r="T389" i="8" s="1"/>
  <c r="W389" i="8" s="1"/>
  <c r="X389" i="8" s="1"/>
  <c r="M389" i="8"/>
  <c r="V390" i="8" s="1"/>
  <c r="L389" i="8"/>
  <c r="J390" i="8" s="1"/>
  <c r="V395" i="7"/>
  <c r="O417" i="8"/>
  <c r="E417" i="8"/>
  <c r="F417" i="8" s="1"/>
  <c r="G417" i="8" s="1"/>
  <c r="C419" i="7"/>
  <c r="D418" i="7"/>
  <c r="K420" i="7"/>
  <c r="B421" i="7"/>
  <c r="O417" i="7"/>
  <c r="E417" i="7"/>
  <c r="F417" i="7" s="1"/>
  <c r="G417" i="7" s="1"/>
  <c r="C419" i="8"/>
  <c r="N418" i="8"/>
  <c r="P418" i="8" s="1"/>
  <c r="D418" i="8"/>
  <c r="K420" i="8"/>
  <c r="B421" i="8"/>
  <c r="M395" i="7" l="1"/>
  <c r="L395" i="7"/>
  <c r="J396" i="7"/>
  <c r="Q395" i="7"/>
  <c r="R395" i="7" s="1"/>
  <c r="S395" i="7" s="1"/>
  <c r="T395" i="7" s="1"/>
  <c r="W395" i="7" s="1"/>
  <c r="X395" i="7" s="1"/>
  <c r="Q390" i="8"/>
  <c r="R390" i="8" s="1"/>
  <c r="S390" i="8" s="1"/>
  <c r="T390" i="8" s="1"/>
  <c r="W390" i="8" s="1"/>
  <c r="X390" i="8" s="1"/>
  <c r="L390" i="8"/>
  <c r="J391" i="8"/>
  <c r="M390" i="8"/>
  <c r="V391" i="8" s="1"/>
  <c r="C420" i="8"/>
  <c r="D419" i="8"/>
  <c r="N419" i="8"/>
  <c r="P419" i="8" s="1"/>
  <c r="C420" i="7"/>
  <c r="D419" i="7"/>
  <c r="O418" i="7"/>
  <c r="E418" i="7"/>
  <c r="F418" i="7" s="1"/>
  <c r="G418" i="7" s="1"/>
  <c r="V396" i="7"/>
  <c r="B422" i="8"/>
  <c r="K421" i="8"/>
  <c r="K421" i="7"/>
  <c r="B422" i="7"/>
  <c r="E418" i="8"/>
  <c r="F418" i="8" s="1"/>
  <c r="G418" i="8" s="1"/>
  <c r="O418" i="8"/>
  <c r="B423" i="8" l="1"/>
  <c r="K422" i="8"/>
  <c r="V397" i="7"/>
  <c r="S391" i="8"/>
  <c r="T391" i="8" s="1"/>
  <c r="W391" i="8" s="1"/>
  <c r="X391" i="8" s="1"/>
  <c r="M391" i="8"/>
  <c r="V392" i="8" s="1"/>
  <c r="L391" i="8"/>
  <c r="J392" i="8"/>
  <c r="Q391" i="8"/>
  <c r="R391" i="8" s="1"/>
  <c r="O419" i="7"/>
  <c r="E419" i="7"/>
  <c r="F419" i="7" s="1"/>
  <c r="G419" i="7" s="1"/>
  <c r="J397" i="7"/>
  <c r="Q396" i="7"/>
  <c r="R396" i="7" s="1"/>
  <c r="S396" i="7" s="1"/>
  <c r="T396" i="7" s="1"/>
  <c r="W396" i="7" s="1"/>
  <c r="X396" i="7" s="1"/>
  <c r="M396" i="7"/>
  <c r="L396" i="7"/>
  <c r="D420" i="8"/>
  <c r="C421" i="8"/>
  <c r="N420" i="8"/>
  <c r="P420" i="8" s="1"/>
  <c r="D420" i="7"/>
  <c r="C421" i="7"/>
  <c r="K422" i="7"/>
  <c r="B423" i="7"/>
  <c r="O419" i="8"/>
  <c r="E419" i="8"/>
  <c r="F419" i="8" s="1"/>
  <c r="G419" i="8" s="1"/>
  <c r="M392" i="8" l="1"/>
  <c r="V393" i="8" s="1"/>
  <c r="L392" i="8"/>
  <c r="N392" i="8"/>
  <c r="J393" i="8" s="1"/>
  <c r="D421" i="8"/>
  <c r="C422" i="8"/>
  <c r="N421" i="8"/>
  <c r="P421" i="8" s="1"/>
  <c r="O420" i="7"/>
  <c r="E420" i="7"/>
  <c r="F420" i="7" s="1"/>
  <c r="G420" i="7" s="1"/>
  <c r="E420" i="8"/>
  <c r="F420" i="8" s="1"/>
  <c r="G420" i="8" s="1"/>
  <c r="O420" i="8"/>
  <c r="D421" i="7"/>
  <c r="C422" i="7"/>
  <c r="B424" i="8"/>
  <c r="K423" i="8"/>
  <c r="L397" i="7"/>
  <c r="J398" i="7"/>
  <c r="Q397" i="7"/>
  <c r="R397" i="7" s="1"/>
  <c r="S397" i="7" s="1"/>
  <c r="T397" i="7" s="1"/>
  <c r="W397" i="7" s="1"/>
  <c r="X397" i="7" s="1"/>
  <c r="M397" i="7"/>
  <c r="V398" i="7"/>
  <c r="B424" i="7"/>
  <c r="K423" i="7"/>
  <c r="Q393" i="8" l="1"/>
  <c r="R393" i="8" s="1"/>
  <c r="L393" i="8"/>
  <c r="S393" i="8"/>
  <c r="T393" i="8" s="1"/>
  <c r="M393" i="8"/>
  <c r="J394" i="8" s="1"/>
  <c r="V394" i="8"/>
  <c r="B425" i="8"/>
  <c r="K424" i="8"/>
  <c r="E421" i="7"/>
  <c r="F421" i="7" s="1"/>
  <c r="G421" i="7" s="1"/>
  <c r="O421" i="7"/>
  <c r="C423" i="8"/>
  <c r="N422" i="8"/>
  <c r="P422" i="8" s="1"/>
  <c r="D422" i="8"/>
  <c r="E421" i="8"/>
  <c r="F421" i="8" s="1"/>
  <c r="G421" i="8" s="1"/>
  <c r="O421" i="8"/>
  <c r="Q398" i="7"/>
  <c r="R398" i="7" s="1"/>
  <c r="M398" i="7"/>
  <c r="V399" i="7" s="1"/>
  <c r="S398" i="7"/>
  <c r="T398" i="7" s="1"/>
  <c r="W398" i="7" s="1"/>
  <c r="X398" i="7" s="1"/>
  <c r="L398" i="7"/>
  <c r="J399" i="7" s="1"/>
  <c r="P392" i="8"/>
  <c r="Q392" i="8" s="1"/>
  <c r="R392" i="8" s="1"/>
  <c r="S392" i="8" s="1"/>
  <c r="T392" i="8" s="1"/>
  <c r="W392" i="8" s="1"/>
  <c r="X392" i="8" s="1"/>
  <c r="U393" i="8"/>
  <c r="U394" i="8" s="1"/>
  <c r="U395" i="8" s="1"/>
  <c r="U396" i="8" s="1"/>
  <c r="U397" i="8" s="1"/>
  <c r="U398" i="8" s="1"/>
  <c r="U399" i="8" s="1"/>
  <c r="U400" i="8" s="1"/>
  <c r="U401" i="8" s="1"/>
  <c r="U402" i="8" s="1"/>
  <c r="U403" i="8" s="1"/>
  <c r="U404" i="8" s="1"/>
  <c r="D422" i="7"/>
  <c r="C423" i="7"/>
  <c r="B425" i="7"/>
  <c r="K424" i="7"/>
  <c r="L399" i="7" l="1"/>
  <c r="Q399" i="7"/>
  <c r="R399" i="7" s="1"/>
  <c r="S399" i="7" s="1"/>
  <c r="T399" i="7" s="1"/>
  <c r="W399" i="7" s="1"/>
  <c r="X399" i="7" s="1"/>
  <c r="M399" i="7"/>
  <c r="J400" i="7" s="1"/>
  <c r="V400" i="7"/>
  <c r="Q394" i="8"/>
  <c r="R394" i="8" s="1"/>
  <c r="S394" i="8" s="1"/>
  <c r="T394" i="8" s="1"/>
  <c r="W394" i="8" s="1"/>
  <c r="X394" i="8" s="1"/>
  <c r="M394" i="8"/>
  <c r="V395" i="8" s="1"/>
  <c r="L394" i="8"/>
  <c r="J395" i="8" s="1"/>
  <c r="N423" i="8"/>
  <c r="P423" i="8" s="1"/>
  <c r="D423" i="8"/>
  <c r="C424" i="8"/>
  <c r="W393" i="8"/>
  <c r="X393" i="8" s="1"/>
  <c r="K425" i="8"/>
  <c r="B426" i="8"/>
  <c r="K425" i="7"/>
  <c r="B426" i="7"/>
  <c r="C424" i="7"/>
  <c r="D423" i="7"/>
  <c r="E422" i="8"/>
  <c r="F422" i="8" s="1"/>
  <c r="G422" i="8" s="1"/>
  <c r="O422" i="8"/>
  <c r="E422" i="7"/>
  <c r="F422" i="7" s="1"/>
  <c r="G422" i="7" s="1"/>
  <c r="O422" i="7"/>
  <c r="M400" i="7" l="1"/>
  <c r="Q400" i="7"/>
  <c r="R400" i="7" s="1"/>
  <c r="S400" i="7" s="1"/>
  <c r="T400" i="7" s="1"/>
  <c r="W400" i="7" s="1"/>
  <c r="X400" i="7" s="1"/>
  <c r="L400" i="7"/>
  <c r="J401" i="7" s="1"/>
  <c r="M395" i="8"/>
  <c r="V396" i="8" s="1"/>
  <c r="L395" i="8"/>
  <c r="Q395" i="8"/>
  <c r="R395" i="8" s="1"/>
  <c r="S395" i="8" s="1"/>
  <c r="T395" i="8" s="1"/>
  <c r="W395" i="8" s="1"/>
  <c r="X395" i="8" s="1"/>
  <c r="J396" i="8"/>
  <c r="K426" i="7"/>
  <c r="B427" i="7"/>
  <c r="V401" i="7"/>
  <c r="C425" i="7"/>
  <c r="D424" i="7"/>
  <c r="D424" i="8"/>
  <c r="C425" i="8"/>
  <c r="N424" i="8"/>
  <c r="P424" i="8" s="1"/>
  <c r="O423" i="8"/>
  <c r="E423" i="8"/>
  <c r="F423" i="8" s="1"/>
  <c r="G423" i="8" s="1"/>
  <c r="K426" i="8"/>
  <c r="B427" i="8"/>
  <c r="E423" i="7"/>
  <c r="F423" i="7" s="1"/>
  <c r="G423" i="7" s="1"/>
  <c r="O423" i="7"/>
  <c r="Q401" i="7" l="1"/>
  <c r="R401" i="7" s="1"/>
  <c r="M401" i="7"/>
  <c r="L401" i="7"/>
  <c r="J402" i="7" s="1"/>
  <c r="S401" i="7"/>
  <c r="T401" i="7" s="1"/>
  <c r="W401" i="7" s="1"/>
  <c r="X401" i="7" s="1"/>
  <c r="V397" i="8"/>
  <c r="N425" i="8"/>
  <c r="P425" i="8" s="1"/>
  <c r="D425" i="8"/>
  <c r="C426" i="8"/>
  <c r="O424" i="8"/>
  <c r="E424" i="8"/>
  <c r="F424" i="8" s="1"/>
  <c r="G424" i="8" s="1"/>
  <c r="J397" i="8"/>
  <c r="M396" i="8"/>
  <c r="Q396" i="8"/>
  <c r="R396" i="8" s="1"/>
  <c r="L396" i="8"/>
  <c r="S396" i="8"/>
  <c r="T396" i="8" s="1"/>
  <c r="W396" i="8" s="1"/>
  <c r="X396" i="8" s="1"/>
  <c r="C426" i="7"/>
  <c r="D425" i="7"/>
  <c r="O424" i="7"/>
  <c r="E424" i="7"/>
  <c r="F424" i="7" s="1"/>
  <c r="G424" i="7" s="1"/>
  <c r="V402" i="7"/>
  <c r="K427" i="8"/>
  <c r="B428" i="8"/>
  <c r="K427" i="7"/>
  <c r="B428" i="7"/>
  <c r="J403" i="7" l="1"/>
  <c r="Q402" i="7"/>
  <c r="R402" i="7" s="1"/>
  <c r="S402" i="7"/>
  <c r="T402" i="7" s="1"/>
  <c r="W402" i="7" s="1"/>
  <c r="X402" i="7" s="1"/>
  <c r="M402" i="7"/>
  <c r="L402" i="7"/>
  <c r="Q397" i="8"/>
  <c r="R397" i="8" s="1"/>
  <c r="M397" i="8"/>
  <c r="V398" i="8" s="1"/>
  <c r="S397" i="8"/>
  <c r="T397" i="8" s="1"/>
  <c r="W397" i="8" s="1"/>
  <c r="X397" i="8" s="1"/>
  <c r="L397" i="8"/>
  <c r="J398" i="8" s="1"/>
  <c r="K428" i="7"/>
  <c r="B429" i="7"/>
  <c r="D426" i="8"/>
  <c r="C427" i="8"/>
  <c r="N426" i="8"/>
  <c r="P426" i="8" s="1"/>
  <c r="O425" i="7"/>
  <c r="E425" i="7"/>
  <c r="F425" i="7" s="1"/>
  <c r="G425" i="7" s="1"/>
  <c r="V403" i="7"/>
  <c r="E425" i="8"/>
  <c r="F425" i="8" s="1"/>
  <c r="G425" i="8" s="1"/>
  <c r="O425" i="8"/>
  <c r="D426" i="7"/>
  <c r="C427" i="7"/>
  <c r="K428" i="8"/>
  <c r="B429" i="8"/>
  <c r="L398" i="8" l="1"/>
  <c r="J399" i="8" s="1"/>
  <c r="Q398" i="8"/>
  <c r="R398" i="8" s="1"/>
  <c r="S398" i="8" s="1"/>
  <c r="T398" i="8" s="1"/>
  <c r="W398" i="8" s="1"/>
  <c r="X398" i="8" s="1"/>
  <c r="M398" i="8"/>
  <c r="V399" i="8"/>
  <c r="O426" i="7"/>
  <c r="E426" i="7"/>
  <c r="F426" i="7" s="1"/>
  <c r="G426" i="7" s="1"/>
  <c r="V404" i="7"/>
  <c r="J404" i="7"/>
  <c r="S403" i="7"/>
  <c r="T403" i="7" s="1"/>
  <c r="W403" i="7" s="1"/>
  <c r="X403" i="7" s="1"/>
  <c r="Q403" i="7"/>
  <c r="R403" i="7" s="1"/>
  <c r="M403" i="7"/>
  <c r="L403" i="7"/>
  <c r="B430" i="8"/>
  <c r="K429" i="8"/>
  <c r="O426" i="8"/>
  <c r="E426" i="8"/>
  <c r="F426" i="8" s="1"/>
  <c r="G426" i="8" s="1"/>
  <c r="D427" i="8"/>
  <c r="C428" i="8"/>
  <c r="N427" i="8"/>
  <c r="P427" i="8" s="1"/>
  <c r="D427" i="7"/>
  <c r="C428" i="7"/>
  <c r="B430" i="7"/>
  <c r="K429" i="7"/>
  <c r="M399" i="8" l="1"/>
  <c r="L399" i="8"/>
  <c r="Q399" i="8"/>
  <c r="R399" i="8" s="1"/>
  <c r="S399" i="8" s="1"/>
  <c r="T399" i="8" s="1"/>
  <c r="W399" i="8" s="1"/>
  <c r="X399" i="8" s="1"/>
  <c r="J400" i="8"/>
  <c r="V405" i="7"/>
  <c r="V400" i="8"/>
  <c r="B431" i="7"/>
  <c r="K430" i="7"/>
  <c r="Q404" i="7"/>
  <c r="R404" i="7" s="1"/>
  <c r="S404" i="7" s="1"/>
  <c r="T404" i="7" s="1"/>
  <c r="W404" i="7" s="1"/>
  <c r="X404" i="7" s="1"/>
  <c r="M404" i="7"/>
  <c r="L404" i="7"/>
  <c r="J405" i="7" s="1"/>
  <c r="P404" i="7"/>
  <c r="P405" i="7" s="1"/>
  <c r="P406" i="7" s="1"/>
  <c r="P407" i="7" s="1"/>
  <c r="P408" i="7" s="1"/>
  <c r="P409" i="7" s="1"/>
  <c r="P410" i="7" s="1"/>
  <c r="P411" i="7" s="1"/>
  <c r="P412" i="7" s="1"/>
  <c r="P413" i="7" s="1"/>
  <c r="P414" i="7" s="1"/>
  <c r="P415" i="7" s="1"/>
  <c r="C429" i="8"/>
  <c r="D428" i="8"/>
  <c r="B431" i="8"/>
  <c r="K430" i="8"/>
  <c r="D428" i="7"/>
  <c r="C429" i="7"/>
  <c r="E427" i="8"/>
  <c r="F427" i="8" s="1"/>
  <c r="G427" i="8" s="1"/>
  <c r="O427" i="8"/>
  <c r="E427" i="7"/>
  <c r="F427" i="7" s="1"/>
  <c r="G427" i="7" s="1"/>
  <c r="O427" i="7"/>
  <c r="L405" i="7" l="1"/>
  <c r="M405" i="7"/>
  <c r="Q405" i="7"/>
  <c r="R405" i="7" s="1"/>
  <c r="S405" i="7" s="1"/>
  <c r="T405" i="7" s="1"/>
  <c r="W405" i="7" s="1"/>
  <c r="X405" i="7" s="1"/>
  <c r="J406" i="7"/>
  <c r="D429" i="7"/>
  <c r="C430" i="7"/>
  <c r="E428" i="7"/>
  <c r="F428" i="7" s="1"/>
  <c r="G428" i="7" s="1"/>
  <c r="O428" i="7"/>
  <c r="V401" i="8"/>
  <c r="L400" i="8"/>
  <c r="J401" i="8" s="1"/>
  <c r="M400" i="8"/>
  <c r="Q400" i="8"/>
  <c r="R400" i="8" s="1"/>
  <c r="S400" i="8" s="1"/>
  <c r="T400" i="8" s="1"/>
  <c r="W400" i="8" s="1"/>
  <c r="X400" i="8" s="1"/>
  <c r="K431" i="8"/>
  <c r="B432" i="8"/>
  <c r="E428" i="8"/>
  <c r="F428" i="8" s="1"/>
  <c r="G428" i="8" s="1"/>
  <c r="O428" i="8"/>
  <c r="N429" i="8"/>
  <c r="P429" i="8" s="1"/>
  <c r="D429" i="8"/>
  <c r="C430" i="8"/>
  <c r="V406" i="7"/>
  <c r="B432" i="7"/>
  <c r="K431" i="7"/>
  <c r="M401" i="8" l="1"/>
  <c r="L401" i="8"/>
  <c r="J402" i="8" s="1"/>
  <c r="Q401" i="8"/>
  <c r="R401" i="8" s="1"/>
  <c r="S401" i="8"/>
  <c r="T401" i="8" s="1"/>
  <c r="W401" i="8" s="1"/>
  <c r="X401" i="8" s="1"/>
  <c r="V402" i="8"/>
  <c r="K432" i="8"/>
  <c r="B433" i="8"/>
  <c r="C431" i="8"/>
  <c r="N430" i="8"/>
  <c r="P430" i="8" s="1"/>
  <c r="D430" i="8"/>
  <c r="O429" i="8"/>
  <c r="E429" i="8"/>
  <c r="F429" i="8" s="1"/>
  <c r="G429" i="8" s="1"/>
  <c r="C431" i="7"/>
  <c r="D430" i="7"/>
  <c r="M406" i="7"/>
  <c r="V407" i="7" s="1"/>
  <c r="L406" i="7"/>
  <c r="J407" i="7"/>
  <c r="Q406" i="7"/>
  <c r="R406" i="7" s="1"/>
  <c r="S406" i="7" s="1"/>
  <c r="T406" i="7" s="1"/>
  <c r="W406" i="7" s="1"/>
  <c r="X406" i="7" s="1"/>
  <c r="E429" i="7"/>
  <c r="F429" i="7" s="1"/>
  <c r="G429" i="7" s="1"/>
  <c r="O429" i="7"/>
  <c r="K432" i="7"/>
  <c r="B433" i="7"/>
  <c r="L402" i="8" l="1"/>
  <c r="Q402" i="8"/>
  <c r="R402" i="8" s="1"/>
  <c r="S402" i="8" s="1"/>
  <c r="T402" i="8" s="1"/>
  <c r="W402" i="8" s="1"/>
  <c r="X402" i="8" s="1"/>
  <c r="M402" i="8"/>
  <c r="J403" i="8"/>
  <c r="C432" i="8"/>
  <c r="N431" i="8"/>
  <c r="P431" i="8" s="1"/>
  <c r="D431" i="8"/>
  <c r="B434" i="8"/>
  <c r="K433" i="8"/>
  <c r="K433" i="7"/>
  <c r="B434" i="7"/>
  <c r="C432" i="7"/>
  <c r="D431" i="7"/>
  <c r="M407" i="7"/>
  <c r="V408" i="7" s="1"/>
  <c r="Q407" i="7"/>
  <c r="R407" i="7" s="1"/>
  <c r="L407" i="7"/>
  <c r="J408" i="7" s="1"/>
  <c r="S407" i="7"/>
  <c r="T407" i="7" s="1"/>
  <c r="W407" i="7" s="1"/>
  <c r="X407" i="7" s="1"/>
  <c r="V403" i="8"/>
  <c r="E430" i="7"/>
  <c r="F430" i="7" s="1"/>
  <c r="G430" i="7" s="1"/>
  <c r="O430" i="7"/>
  <c r="O430" i="8"/>
  <c r="E430" i="8"/>
  <c r="F430" i="8" s="1"/>
  <c r="G430" i="8" s="1"/>
  <c r="L408" i="7" l="1"/>
  <c r="J409" i="7" s="1"/>
  <c r="Q408" i="7"/>
  <c r="R408" i="7" s="1"/>
  <c r="S408" i="7" s="1"/>
  <c r="T408" i="7" s="1"/>
  <c r="W408" i="7" s="1"/>
  <c r="X408" i="7" s="1"/>
  <c r="M408" i="7"/>
  <c r="V409" i="7" s="1"/>
  <c r="V404" i="8"/>
  <c r="D432" i="8"/>
  <c r="C433" i="8"/>
  <c r="N432" i="8"/>
  <c r="P432" i="8" s="1"/>
  <c r="Q403" i="8"/>
  <c r="R403" i="8" s="1"/>
  <c r="S403" i="8" s="1"/>
  <c r="T403" i="8" s="1"/>
  <c r="W403" i="8" s="1"/>
  <c r="X403" i="8" s="1"/>
  <c r="L403" i="8"/>
  <c r="M403" i="8"/>
  <c r="J404" i="8" s="1"/>
  <c r="K434" i="8"/>
  <c r="B435" i="8"/>
  <c r="O431" i="8"/>
  <c r="E431" i="8"/>
  <c r="F431" i="8" s="1"/>
  <c r="G431" i="8" s="1"/>
  <c r="D432" i="7"/>
  <c r="C433" i="7"/>
  <c r="O431" i="7"/>
  <c r="E431" i="7"/>
  <c r="F431" i="7" s="1"/>
  <c r="G431" i="7" s="1"/>
  <c r="K434" i="7"/>
  <c r="B435" i="7"/>
  <c r="L404" i="8" l="1"/>
  <c r="J405" i="8" s="1"/>
  <c r="M404" i="8"/>
  <c r="N404" i="8"/>
  <c r="V410" i="7"/>
  <c r="L409" i="7"/>
  <c r="J410" i="7"/>
  <c r="Q409" i="7"/>
  <c r="R409" i="7" s="1"/>
  <c r="S409" i="7" s="1"/>
  <c r="T409" i="7" s="1"/>
  <c r="W409" i="7" s="1"/>
  <c r="X409" i="7" s="1"/>
  <c r="M409" i="7"/>
  <c r="D433" i="7"/>
  <c r="C434" i="7"/>
  <c r="O432" i="7"/>
  <c r="E432" i="7"/>
  <c r="F432" i="7" s="1"/>
  <c r="G432" i="7" s="1"/>
  <c r="O432" i="8"/>
  <c r="E432" i="8"/>
  <c r="F432" i="8" s="1"/>
  <c r="G432" i="8" s="1"/>
  <c r="B436" i="7"/>
  <c r="K435" i="7"/>
  <c r="V405" i="8"/>
  <c r="D433" i="8"/>
  <c r="N433" i="8"/>
  <c r="P433" i="8" s="1"/>
  <c r="C434" i="8"/>
  <c r="B436" i="8"/>
  <c r="K435" i="8"/>
  <c r="M405" i="8" l="1"/>
  <c r="L405" i="8"/>
  <c r="J406" i="8"/>
  <c r="Q405" i="8"/>
  <c r="R405" i="8" s="1"/>
  <c r="S405" i="8" s="1"/>
  <c r="T405" i="8" s="1"/>
  <c r="W405" i="8" s="1"/>
  <c r="X405" i="8" s="1"/>
  <c r="Q410" i="7"/>
  <c r="R410" i="7" s="1"/>
  <c r="M410" i="7"/>
  <c r="V411" i="7" s="1"/>
  <c r="S410" i="7"/>
  <c r="T410" i="7" s="1"/>
  <c r="W410" i="7" s="1"/>
  <c r="X410" i="7" s="1"/>
  <c r="L410" i="7"/>
  <c r="J411" i="7" s="1"/>
  <c r="E433" i="8"/>
  <c r="F433" i="8" s="1"/>
  <c r="G433" i="8" s="1"/>
  <c r="O433" i="8"/>
  <c r="B437" i="7"/>
  <c r="K436" i="7"/>
  <c r="V406" i="8"/>
  <c r="D434" i="7"/>
  <c r="C435" i="7"/>
  <c r="P404" i="8"/>
  <c r="Q404" i="8" s="1"/>
  <c r="R404" i="8" s="1"/>
  <c r="S404" i="8" s="1"/>
  <c r="T404" i="8" s="1"/>
  <c r="W404" i="8" s="1"/>
  <c r="X404" i="8" s="1"/>
  <c r="U405" i="8"/>
  <c r="U406" i="8" s="1"/>
  <c r="U407" i="8" s="1"/>
  <c r="U408" i="8" s="1"/>
  <c r="U409" i="8" s="1"/>
  <c r="U410" i="8" s="1"/>
  <c r="U411" i="8" s="1"/>
  <c r="U412" i="8" s="1"/>
  <c r="U413" i="8" s="1"/>
  <c r="U414" i="8" s="1"/>
  <c r="U415" i="8" s="1"/>
  <c r="U416" i="8" s="1"/>
  <c r="B437" i="8"/>
  <c r="K436" i="8"/>
  <c r="C435" i="8"/>
  <c r="N434" i="8"/>
  <c r="P434" i="8" s="1"/>
  <c r="D434" i="8"/>
  <c r="E433" i="7"/>
  <c r="F433" i="7" s="1"/>
  <c r="G433" i="7" s="1"/>
  <c r="O433" i="7"/>
  <c r="L411" i="7" l="1"/>
  <c r="Q411" i="7"/>
  <c r="R411" i="7" s="1"/>
  <c r="M411" i="7"/>
  <c r="V412" i="7" s="1"/>
  <c r="S411" i="7"/>
  <c r="T411" i="7" s="1"/>
  <c r="W411" i="7" s="1"/>
  <c r="X411" i="7" s="1"/>
  <c r="J412" i="7"/>
  <c r="B438" i="8"/>
  <c r="K437" i="8"/>
  <c r="V407" i="8"/>
  <c r="Q406" i="8"/>
  <c r="R406" i="8" s="1"/>
  <c r="S406" i="8" s="1"/>
  <c r="T406" i="8" s="1"/>
  <c r="W406" i="8" s="1"/>
  <c r="X406" i="8" s="1"/>
  <c r="M406" i="8"/>
  <c r="L406" i="8"/>
  <c r="J407" i="8" s="1"/>
  <c r="C436" i="7"/>
  <c r="D435" i="7"/>
  <c r="E434" i="7"/>
  <c r="F434" i="7" s="1"/>
  <c r="G434" i="7" s="1"/>
  <c r="O434" i="7"/>
  <c r="E434" i="8"/>
  <c r="F434" i="8" s="1"/>
  <c r="G434" i="8" s="1"/>
  <c r="O434" i="8"/>
  <c r="N435" i="8"/>
  <c r="P435" i="8" s="1"/>
  <c r="C436" i="8"/>
  <c r="D435" i="8"/>
  <c r="K437" i="7"/>
  <c r="B438" i="7"/>
  <c r="M407" i="8" l="1"/>
  <c r="L407" i="8"/>
  <c r="J408" i="8" s="1"/>
  <c r="Q407" i="8"/>
  <c r="R407" i="8" s="1"/>
  <c r="S407" i="8" s="1"/>
  <c r="T407" i="8" s="1"/>
  <c r="W407" i="8" s="1"/>
  <c r="X407" i="8" s="1"/>
  <c r="V408" i="8"/>
  <c r="C437" i="7"/>
  <c r="D436" i="7"/>
  <c r="B439" i="8"/>
  <c r="K438" i="8"/>
  <c r="K438" i="7"/>
  <c r="B439" i="7"/>
  <c r="O435" i="8"/>
  <c r="E435" i="8"/>
  <c r="F435" i="8" s="1"/>
  <c r="G435" i="8" s="1"/>
  <c r="M412" i="7"/>
  <c r="V413" i="7" s="1"/>
  <c r="Q412" i="7"/>
  <c r="R412" i="7" s="1"/>
  <c r="S412" i="7" s="1"/>
  <c r="T412" i="7" s="1"/>
  <c r="W412" i="7" s="1"/>
  <c r="X412" i="7" s="1"/>
  <c r="L412" i="7"/>
  <c r="J413" i="7" s="1"/>
  <c r="E435" i="7"/>
  <c r="F435" i="7" s="1"/>
  <c r="G435" i="7" s="1"/>
  <c r="O435" i="7"/>
  <c r="D436" i="8"/>
  <c r="C437" i="8"/>
  <c r="N436" i="8"/>
  <c r="P436" i="8" s="1"/>
  <c r="V414" i="7" l="1"/>
  <c r="Q413" i="7"/>
  <c r="R413" i="7" s="1"/>
  <c r="S413" i="7" s="1"/>
  <c r="T413" i="7" s="1"/>
  <c r="W413" i="7" s="1"/>
  <c r="X413" i="7" s="1"/>
  <c r="M413" i="7"/>
  <c r="L413" i="7"/>
  <c r="J414" i="7" s="1"/>
  <c r="Q408" i="8"/>
  <c r="R408" i="8" s="1"/>
  <c r="S408" i="8"/>
  <c r="T408" i="8" s="1"/>
  <c r="W408" i="8" s="1"/>
  <c r="X408" i="8" s="1"/>
  <c r="M408" i="8"/>
  <c r="V409" i="8" s="1"/>
  <c r="L408" i="8"/>
  <c r="J409" i="8" s="1"/>
  <c r="K439" i="7"/>
  <c r="B440" i="7"/>
  <c r="C438" i="7"/>
  <c r="D437" i="7"/>
  <c r="O436" i="7"/>
  <c r="E436" i="7"/>
  <c r="F436" i="7" s="1"/>
  <c r="G436" i="7" s="1"/>
  <c r="C438" i="8"/>
  <c r="N437" i="8"/>
  <c r="P437" i="8" s="1"/>
  <c r="D437" i="8"/>
  <c r="O436" i="8"/>
  <c r="E436" i="8"/>
  <c r="F436" i="8" s="1"/>
  <c r="G436" i="8" s="1"/>
  <c r="K439" i="8"/>
  <c r="B440" i="8"/>
  <c r="Q409" i="8" l="1"/>
  <c r="R409" i="8" s="1"/>
  <c r="S409" i="8" s="1"/>
  <c r="T409" i="8" s="1"/>
  <c r="W409" i="8" s="1"/>
  <c r="X409" i="8" s="1"/>
  <c r="M409" i="8"/>
  <c r="L409" i="8"/>
  <c r="J410" i="8" s="1"/>
  <c r="Q414" i="7"/>
  <c r="R414" i="7" s="1"/>
  <c r="S414" i="7"/>
  <c r="T414" i="7" s="1"/>
  <c r="W414" i="7" s="1"/>
  <c r="X414" i="7" s="1"/>
  <c r="M414" i="7"/>
  <c r="V415" i="7" s="1"/>
  <c r="L414" i="7"/>
  <c r="J415" i="7" s="1"/>
  <c r="V410" i="8"/>
  <c r="E437" i="8"/>
  <c r="F437" i="8" s="1"/>
  <c r="G437" i="8" s="1"/>
  <c r="O437" i="8"/>
  <c r="D438" i="8"/>
  <c r="N438" i="8"/>
  <c r="P438" i="8" s="1"/>
  <c r="C439" i="8"/>
  <c r="O437" i="7"/>
  <c r="E437" i="7"/>
  <c r="F437" i="7" s="1"/>
  <c r="G437" i="7" s="1"/>
  <c r="K440" i="8"/>
  <c r="B441" i="8"/>
  <c r="D438" i="7"/>
  <c r="C439" i="7"/>
  <c r="K440" i="7"/>
  <c r="B441" i="7"/>
  <c r="J416" i="7" l="1"/>
  <c r="Q415" i="7"/>
  <c r="R415" i="7" s="1"/>
  <c r="S415" i="7" s="1"/>
  <c r="T415" i="7" s="1"/>
  <c r="W415" i="7" s="1"/>
  <c r="X415" i="7" s="1"/>
  <c r="M415" i="7"/>
  <c r="L415" i="7"/>
  <c r="V416" i="7"/>
  <c r="L410" i="8"/>
  <c r="M410" i="8"/>
  <c r="V411" i="8" s="1"/>
  <c r="Q410" i="8"/>
  <c r="R410" i="8" s="1"/>
  <c r="S410" i="8" s="1"/>
  <c r="T410" i="8" s="1"/>
  <c r="W410" i="8" s="1"/>
  <c r="X410" i="8" s="1"/>
  <c r="J411" i="8"/>
  <c r="D439" i="8"/>
  <c r="C440" i="8"/>
  <c r="N439" i="8"/>
  <c r="P439" i="8" s="1"/>
  <c r="O438" i="8"/>
  <c r="E438" i="8"/>
  <c r="F438" i="8" s="1"/>
  <c r="G438" i="8" s="1"/>
  <c r="O438" i="7"/>
  <c r="E438" i="7"/>
  <c r="F438" i="7" s="1"/>
  <c r="G438" i="7" s="1"/>
  <c r="B442" i="8"/>
  <c r="K441" i="8"/>
  <c r="B442" i="7"/>
  <c r="K441" i="7"/>
  <c r="D439" i="7"/>
  <c r="C440" i="7"/>
  <c r="B443" i="7" l="1"/>
  <c r="K442" i="7"/>
  <c r="E439" i="8"/>
  <c r="F439" i="8" s="1"/>
  <c r="G439" i="8" s="1"/>
  <c r="O439" i="8"/>
  <c r="M411" i="8"/>
  <c r="V412" i="8" s="1"/>
  <c r="Q411" i="8"/>
  <c r="R411" i="8" s="1"/>
  <c r="S411" i="8" s="1"/>
  <c r="T411" i="8" s="1"/>
  <c r="W411" i="8" s="1"/>
  <c r="X411" i="8" s="1"/>
  <c r="L411" i="8"/>
  <c r="J412" i="8" s="1"/>
  <c r="L416" i="7"/>
  <c r="M416" i="7"/>
  <c r="J417" i="7" s="1"/>
  <c r="P416" i="7"/>
  <c r="P417" i="7" s="1"/>
  <c r="P418" i="7" s="1"/>
  <c r="P419" i="7" s="1"/>
  <c r="P420" i="7" s="1"/>
  <c r="P421" i="7" s="1"/>
  <c r="P422" i="7" s="1"/>
  <c r="P423" i="7" s="1"/>
  <c r="P424" i="7" s="1"/>
  <c r="P425" i="7" s="1"/>
  <c r="P426" i="7" s="1"/>
  <c r="P427" i="7" s="1"/>
  <c r="B443" i="8"/>
  <c r="K442" i="8"/>
  <c r="C441" i="7"/>
  <c r="D440" i="7"/>
  <c r="E439" i="7"/>
  <c r="F439" i="7" s="1"/>
  <c r="G439" i="7" s="1"/>
  <c r="O439" i="7"/>
  <c r="D440" i="8"/>
  <c r="C441" i="8"/>
  <c r="M417" i="7" l="1"/>
  <c r="L417" i="7"/>
  <c r="Q417" i="7"/>
  <c r="R417" i="7" s="1"/>
  <c r="S417" i="7" s="1"/>
  <c r="T417" i="7" s="1"/>
  <c r="W417" i="7" s="1"/>
  <c r="X417" i="7" s="1"/>
  <c r="J418" i="7"/>
  <c r="M412" i="8"/>
  <c r="Q412" i="8"/>
  <c r="R412" i="8" s="1"/>
  <c r="L412" i="8"/>
  <c r="J413" i="8" s="1"/>
  <c r="S412" i="8"/>
  <c r="T412" i="8" s="1"/>
  <c r="W412" i="8" s="1"/>
  <c r="X412" i="8" s="1"/>
  <c r="V413" i="8"/>
  <c r="K443" i="8"/>
  <c r="B444" i="8"/>
  <c r="E440" i="7"/>
  <c r="F440" i="7" s="1"/>
  <c r="G440" i="7" s="1"/>
  <c r="O440" i="7"/>
  <c r="V417" i="7"/>
  <c r="V418" i="7" s="1"/>
  <c r="C442" i="7"/>
  <c r="D441" i="7"/>
  <c r="B444" i="7"/>
  <c r="K443" i="7"/>
  <c r="C442" i="8"/>
  <c r="D441" i="8"/>
  <c r="N441" i="8"/>
  <c r="P441" i="8" s="1"/>
  <c r="E440" i="8"/>
  <c r="F440" i="8" s="1"/>
  <c r="G440" i="8" s="1"/>
  <c r="O440" i="8"/>
  <c r="Q416" i="7"/>
  <c r="R416" i="7" s="1"/>
  <c r="S416" i="7" s="1"/>
  <c r="T416" i="7" s="1"/>
  <c r="W416" i="7" s="1"/>
  <c r="X416" i="7" s="1"/>
  <c r="Q413" i="8" l="1"/>
  <c r="R413" i="8" s="1"/>
  <c r="M413" i="8"/>
  <c r="L413" i="8"/>
  <c r="J414" i="8" s="1"/>
  <c r="S413" i="8"/>
  <c r="T413" i="8" s="1"/>
  <c r="W413" i="8" s="1"/>
  <c r="X413" i="8" s="1"/>
  <c r="O441" i="7"/>
  <c r="E441" i="7"/>
  <c r="F441" i="7" s="1"/>
  <c r="G441" i="7" s="1"/>
  <c r="K444" i="7"/>
  <c r="B445" i="7"/>
  <c r="C443" i="7"/>
  <c r="D442" i="7"/>
  <c r="M418" i="7"/>
  <c r="L418" i="7"/>
  <c r="J419" i="7"/>
  <c r="Q418" i="7"/>
  <c r="R418" i="7" s="1"/>
  <c r="S418" i="7" s="1"/>
  <c r="T418" i="7" s="1"/>
  <c r="W418" i="7" s="1"/>
  <c r="X418" i="7" s="1"/>
  <c r="N442" i="8"/>
  <c r="P442" i="8" s="1"/>
  <c r="C443" i="8"/>
  <c r="D442" i="8"/>
  <c r="V419" i="7"/>
  <c r="V414" i="8"/>
  <c r="O441" i="8"/>
  <c r="E441" i="8"/>
  <c r="F441" i="8" s="1"/>
  <c r="G441" i="8" s="1"/>
  <c r="K444" i="8"/>
  <c r="B445" i="8"/>
  <c r="L414" i="8" l="1"/>
  <c r="Q414" i="8"/>
  <c r="R414" i="8" s="1"/>
  <c r="S414" i="8" s="1"/>
  <c r="T414" i="8" s="1"/>
  <c r="W414" i="8" s="1"/>
  <c r="X414" i="8" s="1"/>
  <c r="M414" i="8"/>
  <c r="J415" i="8" s="1"/>
  <c r="O442" i="7"/>
  <c r="E442" i="7"/>
  <c r="F442" i="7" s="1"/>
  <c r="G442" i="7" s="1"/>
  <c r="C444" i="7"/>
  <c r="D443" i="7"/>
  <c r="K445" i="7"/>
  <c r="B446" i="7"/>
  <c r="O442" i="8"/>
  <c r="E442" i="8"/>
  <c r="F442" i="8" s="1"/>
  <c r="G442" i="8" s="1"/>
  <c r="V415" i="8"/>
  <c r="N443" i="8"/>
  <c r="P443" i="8" s="1"/>
  <c r="C444" i="8"/>
  <c r="D443" i="8"/>
  <c r="B446" i="8"/>
  <c r="K445" i="8"/>
  <c r="M419" i="7"/>
  <c r="V420" i="7" s="1"/>
  <c r="Q419" i="7"/>
  <c r="R419" i="7" s="1"/>
  <c r="L419" i="7"/>
  <c r="S419" i="7"/>
  <c r="T419" i="7" s="1"/>
  <c r="W419" i="7" s="1"/>
  <c r="X419" i="7" s="1"/>
  <c r="Q415" i="8" l="1"/>
  <c r="R415" i="8" s="1"/>
  <c r="S415" i="8" s="1"/>
  <c r="T415" i="8" s="1"/>
  <c r="W415" i="8" s="1"/>
  <c r="X415" i="8" s="1"/>
  <c r="M415" i="8"/>
  <c r="L415" i="8"/>
  <c r="J416" i="8" s="1"/>
  <c r="K446" i="7"/>
  <c r="B447" i="7"/>
  <c r="V416" i="8"/>
  <c r="O443" i="7"/>
  <c r="E443" i="7"/>
  <c r="F443" i="7" s="1"/>
  <c r="G443" i="7" s="1"/>
  <c r="B447" i="8"/>
  <c r="K446" i="8"/>
  <c r="E443" i="8"/>
  <c r="F443" i="8" s="1"/>
  <c r="G443" i="8" s="1"/>
  <c r="O443" i="8"/>
  <c r="D444" i="7"/>
  <c r="C445" i="7"/>
  <c r="D444" i="8"/>
  <c r="C445" i="8"/>
  <c r="N444" i="8"/>
  <c r="P444" i="8" s="1"/>
  <c r="J420" i="7"/>
  <c r="L416" i="8" l="1"/>
  <c r="M416" i="8"/>
  <c r="J417" i="8" s="1"/>
  <c r="N416" i="8"/>
  <c r="O444" i="7"/>
  <c r="E444" i="7"/>
  <c r="F444" i="7" s="1"/>
  <c r="G444" i="7" s="1"/>
  <c r="E444" i="8"/>
  <c r="F444" i="8" s="1"/>
  <c r="G444" i="8" s="1"/>
  <c r="O444" i="8"/>
  <c r="D445" i="7"/>
  <c r="C446" i="7"/>
  <c r="Q420" i="7"/>
  <c r="R420" i="7" s="1"/>
  <c r="M420" i="7"/>
  <c r="V421" i="7" s="1"/>
  <c r="L420" i="7"/>
  <c r="J421" i="7" s="1"/>
  <c r="S420" i="7"/>
  <c r="T420" i="7" s="1"/>
  <c r="W420" i="7" s="1"/>
  <c r="X420" i="7" s="1"/>
  <c r="D445" i="8"/>
  <c r="N445" i="8"/>
  <c r="P445" i="8" s="1"/>
  <c r="C446" i="8"/>
  <c r="V417" i="8"/>
  <c r="B448" i="7"/>
  <c r="K447" i="7"/>
  <c r="B448" i="8"/>
  <c r="K447" i="8"/>
  <c r="Q421" i="7" l="1"/>
  <c r="R421" i="7" s="1"/>
  <c r="L421" i="7"/>
  <c r="S421" i="7"/>
  <c r="T421" i="7" s="1"/>
  <c r="W421" i="7" s="1"/>
  <c r="X421" i="7" s="1"/>
  <c r="M421" i="7"/>
  <c r="J422" i="7"/>
  <c r="M417" i="8"/>
  <c r="Q417" i="8"/>
  <c r="R417" i="8" s="1"/>
  <c r="S417" i="8" s="1"/>
  <c r="T417" i="8" s="1"/>
  <c r="W417" i="8" s="1"/>
  <c r="X417" i="8" s="1"/>
  <c r="L417" i="8"/>
  <c r="J418" i="8" s="1"/>
  <c r="V418" i="8"/>
  <c r="E445" i="7"/>
  <c r="F445" i="7" s="1"/>
  <c r="G445" i="7" s="1"/>
  <c r="O445" i="7"/>
  <c r="C447" i="8"/>
  <c r="N446" i="8"/>
  <c r="P446" i="8" s="1"/>
  <c r="D446" i="8"/>
  <c r="P416" i="8"/>
  <c r="Q416" i="8" s="1"/>
  <c r="R416" i="8" s="1"/>
  <c r="S416" i="8" s="1"/>
  <c r="T416" i="8" s="1"/>
  <c r="W416" i="8" s="1"/>
  <c r="X416" i="8" s="1"/>
  <c r="U417" i="8"/>
  <c r="U418" i="8" s="1"/>
  <c r="U419" i="8" s="1"/>
  <c r="U420" i="8" s="1"/>
  <c r="U421" i="8" s="1"/>
  <c r="U422" i="8" s="1"/>
  <c r="U423" i="8" s="1"/>
  <c r="U424" i="8" s="1"/>
  <c r="U425" i="8" s="1"/>
  <c r="U426" i="8" s="1"/>
  <c r="U427" i="8" s="1"/>
  <c r="U428" i="8" s="1"/>
  <c r="E445" i="8"/>
  <c r="F445" i="8" s="1"/>
  <c r="G445" i="8" s="1"/>
  <c r="O445" i="8"/>
  <c r="V422" i="7"/>
  <c r="B449" i="8"/>
  <c r="K448" i="8"/>
  <c r="B449" i="7"/>
  <c r="K448" i="7"/>
  <c r="D446" i="7"/>
  <c r="C447" i="7"/>
  <c r="Q418" i="8" l="1"/>
  <c r="R418" i="8" s="1"/>
  <c r="S418" i="8"/>
  <c r="T418" i="8" s="1"/>
  <c r="W418" i="8" s="1"/>
  <c r="X418" i="8" s="1"/>
  <c r="M418" i="8"/>
  <c r="L418" i="8"/>
  <c r="J419" i="8" s="1"/>
  <c r="E446" i="8"/>
  <c r="F446" i="8" s="1"/>
  <c r="G446" i="8" s="1"/>
  <c r="O446" i="8"/>
  <c r="L422" i="7"/>
  <c r="J423" i="7" s="1"/>
  <c r="Q422" i="7"/>
  <c r="R422" i="7" s="1"/>
  <c r="S422" i="7" s="1"/>
  <c r="T422" i="7" s="1"/>
  <c r="W422" i="7" s="1"/>
  <c r="X422" i="7" s="1"/>
  <c r="M422" i="7"/>
  <c r="V423" i="7" s="1"/>
  <c r="K449" i="8"/>
  <c r="B450" i="8"/>
  <c r="V419" i="8"/>
  <c r="N447" i="8"/>
  <c r="P447" i="8" s="1"/>
  <c r="C448" i="8"/>
  <c r="D447" i="8"/>
  <c r="E446" i="7"/>
  <c r="F446" i="7" s="1"/>
  <c r="G446" i="7" s="1"/>
  <c r="O446" i="7"/>
  <c r="K449" i="7"/>
  <c r="B450" i="7"/>
  <c r="C448" i="7"/>
  <c r="D447" i="7"/>
  <c r="M423" i="7" l="1"/>
  <c r="V424" i="7" s="1"/>
  <c r="L423" i="7"/>
  <c r="Q423" i="7"/>
  <c r="R423" i="7" s="1"/>
  <c r="S423" i="7" s="1"/>
  <c r="T423" i="7" s="1"/>
  <c r="W423" i="7" s="1"/>
  <c r="X423" i="7" s="1"/>
  <c r="J424" i="7"/>
  <c r="M419" i="8"/>
  <c r="V420" i="8" s="1"/>
  <c r="Q419" i="8"/>
  <c r="R419" i="8" s="1"/>
  <c r="S419" i="8" s="1"/>
  <c r="T419" i="8" s="1"/>
  <c r="W419" i="8" s="1"/>
  <c r="X419" i="8" s="1"/>
  <c r="L419" i="8"/>
  <c r="J420" i="8" s="1"/>
  <c r="K450" i="7"/>
  <c r="B451" i="7"/>
  <c r="D448" i="8"/>
  <c r="C449" i="8"/>
  <c r="N448" i="8"/>
  <c r="P448" i="8" s="1"/>
  <c r="E447" i="7"/>
  <c r="F447" i="7" s="1"/>
  <c r="G447" i="7" s="1"/>
  <c r="O447" i="7"/>
  <c r="O447" i="8"/>
  <c r="E447" i="8"/>
  <c r="F447" i="8" s="1"/>
  <c r="G447" i="8" s="1"/>
  <c r="K450" i="8"/>
  <c r="B451" i="8"/>
  <c r="C449" i="7"/>
  <c r="D448" i="7"/>
  <c r="L420" i="8" l="1"/>
  <c r="M420" i="8"/>
  <c r="J421" i="8"/>
  <c r="Q420" i="8"/>
  <c r="R420" i="8" s="1"/>
  <c r="S420" i="8" s="1"/>
  <c r="T420" i="8" s="1"/>
  <c r="W420" i="8" s="1"/>
  <c r="X420" i="8" s="1"/>
  <c r="V421" i="8"/>
  <c r="C450" i="7"/>
  <c r="D449" i="7"/>
  <c r="K451" i="8"/>
  <c r="B452" i="8"/>
  <c r="D449" i="8"/>
  <c r="N449" i="8"/>
  <c r="P449" i="8" s="1"/>
  <c r="C450" i="8"/>
  <c r="M424" i="7"/>
  <c r="V425" i="7" s="1"/>
  <c r="L424" i="7"/>
  <c r="J425" i="7" s="1"/>
  <c r="Q424" i="7"/>
  <c r="R424" i="7" s="1"/>
  <c r="S424" i="7" s="1"/>
  <c r="T424" i="7" s="1"/>
  <c r="W424" i="7" s="1"/>
  <c r="X424" i="7" s="1"/>
  <c r="O448" i="7"/>
  <c r="E448" i="7"/>
  <c r="F448" i="7" s="1"/>
  <c r="G448" i="7" s="1"/>
  <c r="E448" i="8"/>
  <c r="F448" i="8" s="1"/>
  <c r="G448" i="8" s="1"/>
  <c r="O448" i="8"/>
  <c r="K451" i="7"/>
  <c r="B452" i="7"/>
  <c r="M425" i="7" l="1"/>
  <c r="L425" i="7"/>
  <c r="J426" i="7" s="1"/>
  <c r="Q425" i="7"/>
  <c r="R425" i="7" s="1"/>
  <c r="S425" i="7" s="1"/>
  <c r="T425" i="7" s="1"/>
  <c r="W425" i="7" s="1"/>
  <c r="X425" i="7" s="1"/>
  <c r="V426" i="7"/>
  <c r="V422" i="8"/>
  <c r="D450" i="8"/>
  <c r="N450" i="8"/>
  <c r="P450" i="8" s="1"/>
  <c r="C451" i="8"/>
  <c r="Q421" i="8"/>
  <c r="R421" i="8" s="1"/>
  <c r="S421" i="8" s="1"/>
  <c r="T421" i="8" s="1"/>
  <c r="W421" i="8" s="1"/>
  <c r="X421" i="8" s="1"/>
  <c r="M421" i="8"/>
  <c r="L421" i="8"/>
  <c r="J422" i="8" s="1"/>
  <c r="E449" i="8"/>
  <c r="F449" i="8" s="1"/>
  <c r="G449" i="8" s="1"/>
  <c r="O449" i="8"/>
  <c r="O449" i="7"/>
  <c r="E449" i="7"/>
  <c r="F449" i="7" s="1"/>
  <c r="G449" i="7" s="1"/>
  <c r="K452" i="7"/>
  <c r="B453" i="7"/>
  <c r="D450" i="7"/>
  <c r="C451" i="7"/>
  <c r="K452" i="8"/>
  <c r="B453" i="8"/>
  <c r="L422" i="8" l="1"/>
  <c r="M422" i="8"/>
  <c r="J423" i="8"/>
  <c r="Q422" i="8"/>
  <c r="R422" i="8" s="1"/>
  <c r="S422" i="8" s="1"/>
  <c r="T422" i="8" s="1"/>
  <c r="W422" i="8" s="1"/>
  <c r="X422" i="8" s="1"/>
  <c r="Q426" i="7"/>
  <c r="R426" i="7" s="1"/>
  <c r="L426" i="7"/>
  <c r="J427" i="7" s="1"/>
  <c r="S426" i="7"/>
  <c r="T426" i="7" s="1"/>
  <c r="W426" i="7" s="1"/>
  <c r="X426" i="7" s="1"/>
  <c r="M426" i="7"/>
  <c r="V427" i="7" s="1"/>
  <c r="B454" i="7"/>
  <c r="K453" i="7"/>
  <c r="E450" i="8"/>
  <c r="F450" i="8" s="1"/>
  <c r="G450" i="8" s="1"/>
  <c r="O450" i="8"/>
  <c r="K453" i="8"/>
  <c r="B454" i="8"/>
  <c r="C452" i="8"/>
  <c r="N451" i="8"/>
  <c r="P451" i="8" s="1"/>
  <c r="D451" i="8"/>
  <c r="V423" i="8"/>
  <c r="D451" i="7"/>
  <c r="C452" i="7"/>
  <c r="O450" i="7"/>
  <c r="E450" i="7"/>
  <c r="F450" i="7" s="1"/>
  <c r="G450" i="7" s="1"/>
  <c r="Q427" i="7" l="1"/>
  <c r="R427" i="7" s="1"/>
  <c r="M427" i="7"/>
  <c r="L427" i="7"/>
  <c r="J428" i="7" s="1"/>
  <c r="S427" i="7"/>
  <c r="T427" i="7" s="1"/>
  <c r="W427" i="7" s="1"/>
  <c r="X427" i="7" s="1"/>
  <c r="V428" i="7"/>
  <c r="D452" i="8"/>
  <c r="C453" i="8"/>
  <c r="B455" i="8"/>
  <c r="K454" i="8"/>
  <c r="B455" i="7"/>
  <c r="K454" i="7"/>
  <c r="M423" i="8"/>
  <c r="Q423" i="8"/>
  <c r="R423" i="8" s="1"/>
  <c r="S423" i="8" s="1"/>
  <c r="T423" i="8" s="1"/>
  <c r="W423" i="8" s="1"/>
  <c r="X423" i="8" s="1"/>
  <c r="L423" i="8"/>
  <c r="J424" i="8" s="1"/>
  <c r="V424" i="8"/>
  <c r="E451" i="8"/>
  <c r="F451" i="8" s="1"/>
  <c r="G451" i="8" s="1"/>
  <c r="O451" i="8"/>
  <c r="D452" i="7"/>
  <c r="C453" i="7"/>
  <c r="E451" i="7"/>
  <c r="F451" i="7" s="1"/>
  <c r="G451" i="7" s="1"/>
  <c r="O451" i="7"/>
  <c r="M424" i="8" l="1"/>
  <c r="Q424" i="8"/>
  <c r="R424" i="8" s="1"/>
  <c r="S424" i="8" s="1"/>
  <c r="T424" i="8" s="1"/>
  <c r="W424" i="8" s="1"/>
  <c r="X424" i="8" s="1"/>
  <c r="L424" i="8"/>
  <c r="J425" i="8" s="1"/>
  <c r="L428" i="7"/>
  <c r="J429" i="7"/>
  <c r="M428" i="7"/>
  <c r="V429" i="7" s="1"/>
  <c r="P428" i="7"/>
  <c r="P429" i="7" s="1"/>
  <c r="P430" i="7" s="1"/>
  <c r="P431" i="7" s="1"/>
  <c r="P432" i="7" s="1"/>
  <c r="P433" i="7" s="1"/>
  <c r="P434" i="7" s="1"/>
  <c r="P435" i="7" s="1"/>
  <c r="P436" i="7" s="1"/>
  <c r="P437" i="7" s="1"/>
  <c r="P438" i="7" s="1"/>
  <c r="P439" i="7" s="1"/>
  <c r="B456" i="7"/>
  <c r="K455" i="7"/>
  <c r="E452" i="7"/>
  <c r="F452" i="7" s="1"/>
  <c r="G452" i="7" s="1"/>
  <c r="O452" i="7"/>
  <c r="B456" i="8"/>
  <c r="K455" i="8"/>
  <c r="V425" i="8"/>
  <c r="D453" i="7"/>
  <c r="C454" i="7"/>
  <c r="C454" i="8"/>
  <c r="D453" i="8"/>
  <c r="N453" i="8"/>
  <c r="P453" i="8" s="1"/>
  <c r="O452" i="8"/>
  <c r="E452" i="8"/>
  <c r="F452" i="8" s="1"/>
  <c r="G452" i="8" s="1"/>
  <c r="Q425" i="8" l="1"/>
  <c r="R425" i="8" s="1"/>
  <c r="S425" i="8"/>
  <c r="T425" i="8" s="1"/>
  <c r="W425" i="8" s="1"/>
  <c r="X425" i="8" s="1"/>
  <c r="M425" i="8"/>
  <c r="V426" i="8" s="1"/>
  <c r="L425" i="8"/>
  <c r="J426" i="8" s="1"/>
  <c r="K456" i="7"/>
  <c r="B457" i="7"/>
  <c r="S429" i="7"/>
  <c r="T429" i="7" s="1"/>
  <c r="W429" i="7" s="1"/>
  <c r="X429" i="7" s="1"/>
  <c r="M429" i="7"/>
  <c r="V430" i="7" s="1"/>
  <c r="L429" i="7"/>
  <c r="J430" i="7" s="1"/>
  <c r="Q429" i="7"/>
  <c r="R429" i="7" s="1"/>
  <c r="C455" i="7"/>
  <c r="D454" i="7"/>
  <c r="B457" i="8"/>
  <c r="K456" i="8"/>
  <c r="Q428" i="7"/>
  <c r="R428" i="7" s="1"/>
  <c r="S428" i="7" s="1"/>
  <c r="T428" i="7" s="1"/>
  <c r="W428" i="7" s="1"/>
  <c r="X428" i="7" s="1"/>
  <c r="C455" i="8"/>
  <c r="N454" i="8"/>
  <c r="P454" i="8" s="1"/>
  <c r="D454" i="8"/>
  <c r="O453" i="7"/>
  <c r="E453" i="7"/>
  <c r="F453" i="7" s="1"/>
  <c r="G453" i="7" s="1"/>
  <c r="E453" i="8"/>
  <c r="F453" i="8" s="1"/>
  <c r="G453" i="8" s="1"/>
  <c r="O453" i="8"/>
  <c r="M430" i="7" l="1"/>
  <c r="L430" i="7"/>
  <c r="J431" i="7"/>
  <c r="Q430" i="7"/>
  <c r="R430" i="7" s="1"/>
  <c r="S430" i="7" s="1"/>
  <c r="T430" i="7" s="1"/>
  <c r="W430" i="7" s="1"/>
  <c r="X430" i="7" s="1"/>
  <c r="Q426" i="8"/>
  <c r="R426" i="8" s="1"/>
  <c r="L426" i="8"/>
  <c r="J427" i="8" s="1"/>
  <c r="S426" i="8"/>
  <c r="T426" i="8" s="1"/>
  <c r="W426" i="8" s="1"/>
  <c r="X426" i="8" s="1"/>
  <c r="M426" i="8"/>
  <c r="V427" i="8" s="1"/>
  <c r="V431" i="7"/>
  <c r="E454" i="8"/>
  <c r="F454" i="8" s="1"/>
  <c r="G454" i="8" s="1"/>
  <c r="O454" i="8"/>
  <c r="E454" i="7"/>
  <c r="F454" i="7" s="1"/>
  <c r="G454" i="7" s="1"/>
  <c r="O454" i="7"/>
  <c r="B458" i="8"/>
  <c r="K457" i="8"/>
  <c r="C456" i="8"/>
  <c r="N455" i="8"/>
  <c r="P455" i="8" s="1"/>
  <c r="D455" i="8"/>
  <c r="C456" i="7"/>
  <c r="D455" i="7"/>
  <c r="K457" i="7"/>
  <c r="B458" i="7"/>
  <c r="Q427" i="8" l="1"/>
  <c r="R427" i="8" s="1"/>
  <c r="S427" i="8" s="1"/>
  <c r="T427" i="8" s="1"/>
  <c r="W427" i="8" s="1"/>
  <c r="X427" i="8" s="1"/>
  <c r="M427" i="8"/>
  <c r="L427" i="8"/>
  <c r="J428" i="8" s="1"/>
  <c r="V428" i="8"/>
  <c r="D456" i="7"/>
  <c r="C457" i="7"/>
  <c r="E455" i="8"/>
  <c r="F455" i="8" s="1"/>
  <c r="G455" i="8" s="1"/>
  <c r="O455" i="8"/>
  <c r="C457" i="8"/>
  <c r="N456" i="8"/>
  <c r="P456" i="8" s="1"/>
  <c r="D456" i="8"/>
  <c r="K458" i="7"/>
  <c r="B459" i="7"/>
  <c r="M431" i="7"/>
  <c r="Q431" i="7"/>
  <c r="R431" i="7" s="1"/>
  <c r="S431" i="7" s="1"/>
  <c r="T431" i="7" s="1"/>
  <c r="W431" i="7" s="1"/>
  <c r="X431" i="7" s="1"/>
  <c r="L431" i="7"/>
  <c r="J432" i="7" s="1"/>
  <c r="V432" i="7"/>
  <c r="B459" i="8"/>
  <c r="K458" i="8"/>
  <c r="O455" i="7"/>
  <c r="E455" i="7"/>
  <c r="F455" i="7" s="1"/>
  <c r="G455" i="7" s="1"/>
  <c r="Q432" i="7" l="1"/>
  <c r="R432" i="7" s="1"/>
  <c r="S432" i="7" s="1"/>
  <c r="T432" i="7" s="1"/>
  <c r="W432" i="7" s="1"/>
  <c r="X432" i="7" s="1"/>
  <c r="M432" i="7"/>
  <c r="L432" i="7"/>
  <c r="J433" i="7" s="1"/>
  <c r="L428" i="8"/>
  <c r="M428" i="8"/>
  <c r="J429" i="8" s="1"/>
  <c r="N428" i="8"/>
  <c r="B460" i="8"/>
  <c r="K459" i="8"/>
  <c r="D457" i="8"/>
  <c r="C458" i="8"/>
  <c r="N457" i="8"/>
  <c r="P457" i="8" s="1"/>
  <c r="V433" i="7"/>
  <c r="D457" i="7"/>
  <c r="C458" i="7"/>
  <c r="O456" i="8"/>
  <c r="E456" i="8"/>
  <c r="F456" i="8" s="1"/>
  <c r="G456" i="8" s="1"/>
  <c r="O456" i="7"/>
  <c r="E456" i="7"/>
  <c r="F456" i="7" s="1"/>
  <c r="G456" i="7" s="1"/>
  <c r="B460" i="7"/>
  <c r="K459" i="7"/>
  <c r="Q433" i="7" l="1"/>
  <c r="R433" i="7" s="1"/>
  <c r="L433" i="7"/>
  <c r="S433" i="7"/>
  <c r="T433" i="7" s="1"/>
  <c r="W433" i="7" s="1"/>
  <c r="X433" i="7" s="1"/>
  <c r="M433" i="7"/>
  <c r="V434" i="7" s="1"/>
  <c r="J434" i="7"/>
  <c r="M429" i="8"/>
  <c r="L429" i="8"/>
  <c r="J430" i="8"/>
  <c r="Q429" i="8"/>
  <c r="R429" i="8" s="1"/>
  <c r="S429" i="8" s="1"/>
  <c r="T429" i="8" s="1"/>
  <c r="W429" i="8" s="1"/>
  <c r="X429" i="8" s="1"/>
  <c r="K460" i="8"/>
  <c r="B461" i="8"/>
  <c r="P428" i="8"/>
  <c r="Q428" i="8" s="1"/>
  <c r="R428" i="8" s="1"/>
  <c r="S428" i="8" s="1"/>
  <c r="T428" i="8" s="1"/>
  <c r="W428" i="8" s="1"/>
  <c r="X428" i="8" s="1"/>
  <c r="U429" i="8"/>
  <c r="U430" i="8" s="1"/>
  <c r="U431" i="8" s="1"/>
  <c r="U432" i="8" s="1"/>
  <c r="U433" i="8" s="1"/>
  <c r="U434" i="8" s="1"/>
  <c r="U435" i="8" s="1"/>
  <c r="U436" i="8" s="1"/>
  <c r="U437" i="8" s="1"/>
  <c r="U438" i="8" s="1"/>
  <c r="U439" i="8" s="1"/>
  <c r="U440" i="8" s="1"/>
  <c r="B461" i="7"/>
  <c r="K460" i="7"/>
  <c r="V429" i="8"/>
  <c r="V430" i="8" s="1"/>
  <c r="D458" i="8"/>
  <c r="C459" i="8"/>
  <c r="N458" i="8"/>
  <c r="P458" i="8" s="1"/>
  <c r="E457" i="7"/>
  <c r="F457" i="7" s="1"/>
  <c r="G457" i="7" s="1"/>
  <c r="O457" i="7"/>
  <c r="O457" i="8"/>
  <c r="E457" i="8"/>
  <c r="F457" i="8" s="1"/>
  <c r="G457" i="8" s="1"/>
  <c r="D458" i="7"/>
  <c r="C459" i="7"/>
  <c r="B462" i="8" l="1"/>
  <c r="K461" i="8"/>
  <c r="K461" i="7"/>
  <c r="B462" i="7"/>
  <c r="L434" i="7"/>
  <c r="Q434" i="7"/>
  <c r="R434" i="7" s="1"/>
  <c r="M434" i="7"/>
  <c r="V435" i="7" s="1"/>
  <c r="S434" i="7"/>
  <c r="T434" i="7" s="1"/>
  <c r="W434" i="7" s="1"/>
  <c r="X434" i="7" s="1"/>
  <c r="J435" i="7"/>
  <c r="N459" i="8"/>
  <c r="P459" i="8" s="1"/>
  <c r="C460" i="8"/>
  <c r="D459" i="8"/>
  <c r="C460" i="7"/>
  <c r="D459" i="7"/>
  <c r="E458" i="8"/>
  <c r="F458" i="8" s="1"/>
  <c r="G458" i="8" s="1"/>
  <c r="O458" i="8"/>
  <c r="M430" i="8"/>
  <c r="J431" i="8" s="1"/>
  <c r="Q430" i="8"/>
  <c r="R430" i="8" s="1"/>
  <c r="S430" i="8" s="1"/>
  <c r="T430" i="8" s="1"/>
  <c r="W430" i="8" s="1"/>
  <c r="X430" i="8" s="1"/>
  <c r="L430" i="8"/>
  <c r="E458" i="7"/>
  <c r="F458" i="7" s="1"/>
  <c r="G458" i="7" s="1"/>
  <c r="O458" i="7"/>
  <c r="M431" i="8" l="1"/>
  <c r="Q431" i="8"/>
  <c r="R431" i="8" s="1"/>
  <c r="S431" i="8" s="1"/>
  <c r="T431" i="8" s="1"/>
  <c r="W431" i="8" s="1"/>
  <c r="X431" i="8" s="1"/>
  <c r="L431" i="8"/>
  <c r="J432" i="8" s="1"/>
  <c r="B463" i="7"/>
  <c r="K462" i="7"/>
  <c r="M435" i="7"/>
  <c r="V436" i="7" s="1"/>
  <c r="L435" i="7"/>
  <c r="J436" i="7" s="1"/>
  <c r="S435" i="7"/>
  <c r="T435" i="7" s="1"/>
  <c r="W435" i="7" s="1"/>
  <c r="X435" i="7" s="1"/>
  <c r="Q435" i="7"/>
  <c r="R435" i="7" s="1"/>
  <c r="E459" i="7"/>
  <c r="F459" i="7" s="1"/>
  <c r="G459" i="7" s="1"/>
  <c r="O459" i="7"/>
  <c r="C461" i="7"/>
  <c r="D460" i="7"/>
  <c r="K462" i="8"/>
  <c r="B463" i="8"/>
  <c r="V431" i="8"/>
  <c r="V432" i="8" s="1"/>
  <c r="E459" i="8"/>
  <c r="F459" i="8" s="1"/>
  <c r="G459" i="8" s="1"/>
  <c r="O459" i="8"/>
  <c r="D460" i="8"/>
  <c r="C461" i="8"/>
  <c r="N460" i="8"/>
  <c r="P460" i="8" s="1"/>
  <c r="M436" i="7" l="1"/>
  <c r="Q436" i="7"/>
  <c r="R436" i="7" s="1"/>
  <c r="S436" i="7" s="1"/>
  <c r="T436" i="7" s="1"/>
  <c r="W436" i="7" s="1"/>
  <c r="X436" i="7" s="1"/>
  <c r="L436" i="7"/>
  <c r="J437" i="7" s="1"/>
  <c r="L432" i="8"/>
  <c r="M432" i="8"/>
  <c r="J433" i="8" s="1"/>
  <c r="Q432" i="8"/>
  <c r="R432" i="8" s="1"/>
  <c r="S432" i="8" s="1"/>
  <c r="T432" i="8" s="1"/>
  <c r="W432" i="8" s="1"/>
  <c r="X432" i="8" s="1"/>
  <c r="V437" i="7"/>
  <c r="K463" i="8"/>
  <c r="B464" i="8"/>
  <c r="O460" i="7"/>
  <c r="E460" i="7"/>
  <c r="F460" i="7" s="1"/>
  <c r="G460" i="7" s="1"/>
  <c r="C462" i="7"/>
  <c r="D461" i="7"/>
  <c r="K463" i="7"/>
  <c r="B464" i="7"/>
  <c r="N461" i="8"/>
  <c r="P461" i="8" s="1"/>
  <c r="C462" i="8"/>
  <c r="D461" i="8"/>
  <c r="E460" i="8"/>
  <c r="F460" i="8" s="1"/>
  <c r="G460" i="8" s="1"/>
  <c r="O460" i="8"/>
  <c r="J438" i="7" l="1"/>
  <c r="Q437" i="7"/>
  <c r="R437" i="7" s="1"/>
  <c r="S437" i="7" s="1"/>
  <c r="T437" i="7" s="1"/>
  <c r="W437" i="7" s="1"/>
  <c r="X437" i="7" s="1"/>
  <c r="M437" i="7"/>
  <c r="L437" i="7"/>
  <c r="Q433" i="8"/>
  <c r="R433" i="8" s="1"/>
  <c r="M433" i="8"/>
  <c r="S433" i="8"/>
  <c r="T433" i="8" s="1"/>
  <c r="W433" i="8" s="1"/>
  <c r="X433" i="8" s="1"/>
  <c r="L433" i="8"/>
  <c r="J434" i="8"/>
  <c r="D462" i="8"/>
  <c r="C463" i="8"/>
  <c r="N462" i="8"/>
  <c r="P462" i="8" s="1"/>
  <c r="V433" i="8"/>
  <c r="D462" i="7"/>
  <c r="C463" i="7"/>
  <c r="B465" i="7"/>
  <c r="K464" i="7"/>
  <c r="V438" i="7"/>
  <c r="O461" i="7"/>
  <c r="E461" i="7"/>
  <c r="F461" i="7" s="1"/>
  <c r="G461" i="7" s="1"/>
  <c r="K464" i="8"/>
  <c r="B465" i="8"/>
  <c r="E461" i="8"/>
  <c r="F461" i="8" s="1"/>
  <c r="G461" i="8" s="1"/>
  <c r="O461" i="8"/>
  <c r="J439" i="7" l="1"/>
  <c r="Q438" i="7"/>
  <c r="R438" i="7" s="1"/>
  <c r="S438" i="7"/>
  <c r="T438" i="7" s="1"/>
  <c r="W438" i="7" s="1"/>
  <c r="X438" i="7" s="1"/>
  <c r="M438" i="7"/>
  <c r="L438" i="7"/>
  <c r="D463" i="8"/>
  <c r="N463" i="8"/>
  <c r="P463" i="8" s="1"/>
  <c r="C464" i="8"/>
  <c r="B466" i="7"/>
  <c r="K465" i="7"/>
  <c r="D463" i="7"/>
  <c r="C464" i="7"/>
  <c r="V439" i="7"/>
  <c r="O462" i="7"/>
  <c r="E462" i="7"/>
  <c r="F462" i="7" s="1"/>
  <c r="G462" i="7" s="1"/>
  <c r="O462" i="8"/>
  <c r="E462" i="8"/>
  <c r="F462" i="8" s="1"/>
  <c r="G462" i="8" s="1"/>
  <c r="Q434" i="8"/>
  <c r="R434" i="8" s="1"/>
  <c r="L434" i="8"/>
  <c r="J435" i="8" s="1"/>
  <c r="S434" i="8"/>
  <c r="T434" i="8" s="1"/>
  <c r="W434" i="8" s="1"/>
  <c r="X434" i="8" s="1"/>
  <c r="M434" i="8"/>
  <c r="K465" i="8"/>
  <c r="B466" i="8"/>
  <c r="V434" i="8"/>
  <c r="L435" i="8" l="1"/>
  <c r="J436" i="8" s="1"/>
  <c r="M435" i="8"/>
  <c r="Q435" i="8"/>
  <c r="R435" i="8" s="1"/>
  <c r="S435" i="8" s="1"/>
  <c r="T435" i="8" s="1"/>
  <c r="W435" i="8" s="1"/>
  <c r="X435" i="8" s="1"/>
  <c r="E463" i="7"/>
  <c r="F463" i="7" s="1"/>
  <c r="G463" i="7" s="1"/>
  <c r="O463" i="7"/>
  <c r="Q439" i="7"/>
  <c r="R439" i="7" s="1"/>
  <c r="S439" i="7"/>
  <c r="T439" i="7" s="1"/>
  <c r="W439" i="7" s="1"/>
  <c r="X439" i="7" s="1"/>
  <c r="M439" i="7"/>
  <c r="J440" i="7" s="1"/>
  <c r="L439" i="7"/>
  <c r="B467" i="7"/>
  <c r="K466" i="7"/>
  <c r="D464" i="8"/>
  <c r="C465" i="8"/>
  <c r="E463" i="8"/>
  <c r="F463" i="8" s="1"/>
  <c r="G463" i="8" s="1"/>
  <c r="O463" i="8"/>
  <c r="V435" i="8"/>
  <c r="V436" i="8" s="1"/>
  <c r="B467" i="8"/>
  <c r="K466" i="8"/>
  <c r="D464" i="7"/>
  <c r="C465" i="7"/>
  <c r="Q440" i="7" l="1"/>
  <c r="R440" i="7" s="1"/>
  <c r="S440" i="7" s="1"/>
  <c r="T440" i="7" s="1"/>
  <c r="W440" i="7" s="1"/>
  <c r="X440" i="7" s="1"/>
  <c r="L440" i="7"/>
  <c r="M440" i="7"/>
  <c r="J441" i="7" s="1"/>
  <c r="P440" i="7"/>
  <c r="P441" i="7" s="1"/>
  <c r="P442" i="7" s="1"/>
  <c r="P443" i="7" s="1"/>
  <c r="P444" i="7" s="1"/>
  <c r="P445" i="7" s="1"/>
  <c r="P446" i="7" s="1"/>
  <c r="P447" i="7" s="1"/>
  <c r="P448" i="7" s="1"/>
  <c r="P449" i="7" s="1"/>
  <c r="P450" i="7" s="1"/>
  <c r="P451" i="7" s="1"/>
  <c r="M436" i="8"/>
  <c r="V437" i="8" s="1"/>
  <c r="L436" i="8"/>
  <c r="J437" i="8" s="1"/>
  <c r="Q436" i="8"/>
  <c r="R436" i="8" s="1"/>
  <c r="S436" i="8" s="1"/>
  <c r="T436" i="8" s="1"/>
  <c r="W436" i="8" s="1"/>
  <c r="X436" i="8" s="1"/>
  <c r="B468" i="8"/>
  <c r="K467" i="8"/>
  <c r="N465" i="8"/>
  <c r="P465" i="8" s="1"/>
  <c r="C466" i="8"/>
  <c r="D465" i="8"/>
  <c r="O464" i="8"/>
  <c r="E464" i="8"/>
  <c r="F464" i="8" s="1"/>
  <c r="G464" i="8" s="1"/>
  <c r="B468" i="7"/>
  <c r="K467" i="7"/>
  <c r="V440" i="7"/>
  <c r="V441" i="7" s="1"/>
  <c r="D465" i="7"/>
  <c r="C466" i="7"/>
  <c r="E464" i="7"/>
  <c r="F464" i="7" s="1"/>
  <c r="G464" i="7" s="1"/>
  <c r="O464" i="7"/>
  <c r="J438" i="8" l="1"/>
  <c r="Q437" i="8"/>
  <c r="R437" i="8" s="1"/>
  <c r="S437" i="8"/>
  <c r="T437" i="8" s="1"/>
  <c r="W437" i="8" s="1"/>
  <c r="X437" i="8" s="1"/>
  <c r="M437" i="8"/>
  <c r="L437" i="8"/>
  <c r="V438" i="8"/>
  <c r="M441" i="7"/>
  <c r="V442" i="7" s="1"/>
  <c r="L441" i="7"/>
  <c r="Q441" i="7"/>
  <c r="R441" i="7" s="1"/>
  <c r="S441" i="7" s="1"/>
  <c r="T441" i="7" s="1"/>
  <c r="W441" i="7" s="1"/>
  <c r="X441" i="7" s="1"/>
  <c r="J442" i="7"/>
  <c r="K468" i="8"/>
  <c r="B469" i="8"/>
  <c r="E465" i="8"/>
  <c r="F465" i="8" s="1"/>
  <c r="G465" i="8" s="1"/>
  <c r="O465" i="8"/>
  <c r="D466" i="8"/>
  <c r="N466" i="8"/>
  <c r="P466" i="8" s="1"/>
  <c r="C467" i="8"/>
  <c r="B469" i="7"/>
  <c r="K468" i="7"/>
  <c r="C467" i="7"/>
  <c r="D466" i="7"/>
  <c r="O465" i="7"/>
  <c r="E465" i="7"/>
  <c r="F465" i="7" s="1"/>
  <c r="G465" i="7" s="1"/>
  <c r="V443" i="7" l="1"/>
  <c r="D467" i="7"/>
  <c r="C468" i="7"/>
  <c r="O466" i="8"/>
  <c r="E466" i="8"/>
  <c r="F466" i="8" s="1"/>
  <c r="G466" i="8" s="1"/>
  <c r="B470" i="8"/>
  <c r="K469" i="8"/>
  <c r="M438" i="8"/>
  <c r="J439" i="8" s="1"/>
  <c r="Q438" i="8"/>
  <c r="R438" i="8" s="1"/>
  <c r="S438" i="8" s="1"/>
  <c r="T438" i="8" s="1"/>
  <c r="W438" i="8" s="1"/>
  <c r="X438" i="8" s="1"/>
  <c r="L438" i="8"/>
  <c r="M442" i="7"/>
  <c r="L442" i="7"/>
  <c r="J443" i="7"/>
  <c r="Q442" i="7"/>
  <c r="R442" i="7" s="1"/>
  <c r="S442" i="7" s="1"/>
  <c r="T442" i="7" s="1"/>
  <c r="W442" i="7" s="1"/>
  <c r="X442" i="7" s="1"/>
  <c r="D467" i="8"/>
  <c r="N467" i="8"/>
  <c r="P467" i="8" s="1"/>
  <c r="C468" i="8"/>
  <c r="V439" i="8"/>
  <c r="B470" i="7"/>
  <c r="K469" i="7"/>
  <c r="E466" i="7"/>
  <c r="F466" i="7" s="1"/>
  <c r="G466" i="7" s="1"/>
  <c r="O466" i="7"/>
  <c r="Q439" i="8" l="1"/>
  <c r="R439" i="8" s="1"/>
  <c r="S439" i="8" s="1"/>
  <c r="T439" i="8" s="1"/>
  <c r="W439" i="8" s="1"/>
  <c r="X439" i="8" s="1"/>
  <c r="M439" i="8"/>
  <c r="L439" i="8"/>
  <c r="J440" i="8"/>
  <c r="K470" i="8"/>
  <c r="B471" i="8"/>
  <c r="M443" i="7"/>
  <c r="V444" i="7" s="1"/>
  <c r="Q443" i="7"/>
  <c r="R443" i="7" s="1"/>
  <c r="S443" i="7" s="1"/>
  <c r="T443" i="7" s="1"/>
  <c r="W443" i="7" s="1"/>
  <c r="X443" i="7" s="1"/>
  <c r="L443" i="7"/>
  <c r="J444" i="7" s="1"/>
  <c r="N468" i="8"/>
  <c r="P468" i="8" s="1"/>
  <c r="D468" i="8"/>
  <c r="C469" i="8"/>
  <c r="D468" i="7"/>
  <c r="C469" i="7"/>
  <c r="K470" i="7"/>
  <c r="B471" i="7"/>
  <c r="O467" i="8"/>
  <c r="E467" i="8"/>
  <c r="F467" i="8" s="1"/>
  <c r="G467" i="8" s="1"/>
  <c r="O467" i="7"/>
  <c r="E467" i="7"/>
  <c r="F467" i="7" s="1"/>
  <c r="G467" i="7" s="1"/>
  <c r="V440" i="8"/>
  <c r="Q444" i="7" l="1"/>
  <c r="R444" i="7" s="1"/>
  <c r="M444" i="7"/>
  <c r="L444" i="7"/>
  <c r="J445" i="7" s="1"/>
  <c r="S444" i="7"/>
  <c r="T444" i="7" s="1"/>
  <c r="W444" i="7" s="1"/>
  <c r="X444" i="7" s="1"/>
  <c r="V445" i="7"/>
  <c r="L440" i="8"/>
  <c r="M440" i="8"/>
  <c r="V441" i="8" s="1"/>
  <c r="N440" i="8"/>
  <c r="K471" i="8"/>
  <c r="B472" i="8"/>
  <c r="D469" i="8"/>
  <c r="C470" i="8"/>
  <c r="N469" i="8"/>
  <c r="P469" i="8" s="1"/>
  <c r="E468" i="8"/>
  <c r="F468" i="8" s="1"/>
  <c r="G468" i="8" s="1"/>
  <c r="O468" i="8"/>
  <c r="O468" i="7"/>
  <c r="E468" i="7"/>
  <c r="F468" i="7" s="1"/>
  <c r="G468" i="7" s="1"/>
  <c r="K471" i="7"/>
  <c r="B472" i="7"/>
  <c r="D469" i="7"/>
  <c r="C470" i="7"/>
  <c r="Q445" i="7" l="1"/>
  <c r="R445" i="7" s="1"/>
  <c r="L445" i="7"/>
  <c r="S445" i="7"/>
  <c r="T445" i="7" s="1"/>
  <c r="W445" i="7" s="1"/>
  <c r="X445" i="7" s="1"/>
  <c r="M445" i="7"/>
  <c r="J446" i="7"/>
  <c r="P440" i="8"/>
  <c r="Q440" i="8" s="1"/>
  <c r="R440" i="8" s="1"/>
  <c r="S440" i="8" s="1"/>
  <c r="T440" i="8" s="1"/>
  <c r="W440" i="8" s="1"/>
  <c r="X440" i="8" s="1"/>
  <c r="U441" i="8"/>
  <c r="U442" i="8" s="1"/>
  <c r="U443" i="8" s="1"/>
  <c r="U444" i="8" s="1"/>
  <c r="U445" i="8" s="1"/>
  <c r="U446" i="8" s="1"/>
  <c r="U447" i="8" s="1"/>
  <c r="U448" i="8" s="1"/>
  <c r="U449" i="8" s="1"/>
  <c r="U450" i="8" s="1"/>
  <c r="U451" i="8" s="1"/>
  <c r="U452" i="8" s="1"/>
  <c r="V446" i="7"/>
  <c r="D470" i="7"/>
  <c r="C471" i="7"/>
  <c r="N470" i="8"/>
  <c r="P470" i="8" s="1"/>
  <c r="C471" i="8"/>
  <c r="D470" i="8"/>
  <c r="E469" i="7"/>
  <c r="F469" i="7" s="1"/>
  <c r="G469" i="7" s="1"/>
  <c r="O469" i="7"/>
  <c r="O469" i="8"/>
  <c r="E469" i="8"/>
  <c r="F469" i="8" s="1"/>
  <c r="G469" i="8" s="1"/>
  <c r="B473" i="8"/>
  <c r="K472" i="8"/>
  <c r="J441" i="8"/>
  <c r="B473" i="7"/>
  <c r="K472" i="7"/>
  <c r="M441" i="8" l="1"/>
  <c r="V442" i="8" s="1"/>
  <c r="L441" i="8"/>
  <c r="J442" i="8" s="1"/>
  <c r="Q441" i="8"/>
  <c r="R441" i="8" s="1"/>
  <c r="S441" i="8" s="1"/>
  <c r="T441" i="8" s="1"/>
  <c r="W441" i="8" s="1"/>
  <c r="X441" i="8" s="1"/>
  <c r="B474" i="8"/>
  <c r="K473" i="8"/>
  <c r="O470" i="8"/>
  <c r="E470" i="8"/>
  <c r="F470" i="8" s="1"/>
  <c r="G470" i="8" s="1"/>
  <c r="D471" i="8"/>
  <c r="C472" i="8"/>
  <c r="N471" i="8"/>
  <c r="P471" i="8" s="1"/>
  <c r="E470" i="7"/>
  <c r="F470" i="7" s="1"/>
  <c r="G470" i="7" s="1"/>
  <c r="O470" i="7"/>
  <c r="L446" i="7"/>
  <c r="Q446" i="7"/>
  <c r="R446" i="7" s="1"/>
  <c r="M446" i="7"/>
  <c r="V447" i="7" s="1"/>
  <c r="S446" i="7"/>
  <c r="T446" i="7" s="1"/>
  <c r="W446" i="7" s="1"/>
  <c r="X446" i="7" s="1"/>
  <c r="J447" i="7"/>
  <c r="B474" i="7"/>
  <c r="K473" i="7"/>
  <c r="C472" i="7"/>
  <c r="D471" i="7"/>
  <c r="L442" i="8" l="1"/>
  <c r="Q442" i="8"/>
  <c r="R442" i="8" s="1"/>
  <c r="S442" i="8"/>
  <c r="T442" i="8" s="1"/>
  <c r="W442" i="8" s="1"/>
  <c r="X442" i="8" s="1"/>
  <c r="M442" i="8"/>
  <c r="J443" i="8" s="1"/>
  <c r="K474" i="7"/>
  <c r="B475" i="7"/>
  <c r="B475" i="8"/>
  <c r="K474" i="8"/>
  <c r="V443" i="8"/>
  <c r="M447" i="7"/>
  <c r="V448" i="7" s="1"/>
  <c r="L447" i="7"/>
  <c r="Q447" i="7"/>
  <c r="R447" i="7" s="1"/>
  <c r="S447" i="7" s="1"/>
  <c r="T447" i="7" s="1"/>
  <c r="W447" i="7" s="1"/>
  <c r="X447" i="7" s="1"/>
  <c r="J448" i="7"/>
  <c r="C473" i="7"/>
  <c r="D472" i="7"/>
  <c r="N472" i="8"/>
  <c r="P472" i="8" s="1"/>
  <c r="C473" i="8"/>
  <c r="D472" i="8"/>
  <c r="E471" i="7"/>
  <c r="F471" i="7" s="1"/>
  <c r="G471" i="7" s="1"/>
  <c r="O471" i="7"/>
  <c r="E471" i="8"/>
  <c r="F471" i="8" s="1"/>
  <c r="G471" i="8" s="1"/>
  <c r="O471" i="8"/>
  <c r="M443" i="8" l="1"/>
  <c r="L443" i="8"/>
  <c r="J444" i="8" s="1"/>
  <c r="Q443" i="8"/>
  <c r="R443" i="8" s="1"/>
  <c r="S443" i="8" s="1"/>
  <c r="T443" i="8" s="1"/>
  <c r="W443" i="8" s="1"/>
  <c r="X443" i="8" s="1"/>
  <c r="V444" i="8"/>
  <c r="E472" i="8"/>
  <c r="F472" i="8" s="1"/>
  <c r="G472" i="8" s="1"/>
  <c r="O472" i="8"/>
  <c r="C474" i="8"/>
  <c r="N473" i="8"/>
  <c r="P473" i="8" s="1"/>
  <c r="D473" i="8"/>
  <c r="K475" i="8"/>
  <c r="B476" i="8"/>
  <c r="K475" i="7"/>
  <c r="B476" i="7"/>
  <c r="C474" i="7"/>
  <c r="D473" i="7"/>
  <c r="E472" i="7"/>
  <c r="F472" i="7" s="1"/>
  <c r="G472" i="7" s="1"/>
  <c r="O472" i="7"/>
  <c r="M448" i="7"/>
  <c r="V449" i="7" s="1"/>
  <c r="L448" i="7"/>
  <c r="Q448" i="7"/>
  <c r="R448" i="7" s="1"/>
  <c r="S448" i="7" s="1"/>
  <c r="T448" i="7" s="1"/>
  <c r="W448" i="7" s="1"/>
  <c r="X448" i="7" s="1"/>
  <c r="L444" i="8" l="1"/>
  <c r="M444" i="8"/>
  <c r="J445" i="8"/>
  <c r="Q444" i="8"/>
  <c r="R444" i="8" s="1"/>
  <c r="S444" i="8" s="1"/>
  <c r="T444" i="8" s="1"/>
  <c r="W444" i="8" s="1"/>
  <c r="X444" i="8" s="1"/>
  <c r="E473" i="8"/>
  <c r="F473" i="8" s="1"/>
  <c r="G473" i="8" s="1"/>
  <c r="O473" i="8"/>
  <c r="V445" i="8"/>
  <c r="C475" i="8"/>
  <c r="N474" i="8"/>
  <c r="P474" i="8" s="1"/>
  <c r="D474" i="8"/>
  <c r="E473" i="7"/>
  <c r="F473" i="7" s="1"/>
  <c r="G473" i="7" s="1"/>
  <c r="O473" i="7"/>
  <c r="C475" i="7"/>
  <c r="D474" i="7"/>
  <c r="K476" i="8"/>
  <c r="B477" i="8"/>
  <c r="J449" i="7"/>
  <c r="K476" i="7"/>
  <c r="B477" i="7"/>
  <c r="K477" i="7" l="1"/>
  <c r="B478" i="7"/>
  <c r="M449" i="7"/>
  <c r="V450" i="7" s="1"/>
  <c r="L449" i="7"/>
  <c r="J450" i="7" s="1"/>
  <c r="Q449" i="7"/>
  <c r="R449" i="7" s="1"/>
  <c r="S449" i="7" s="1"/>
  <c r="T449" i="7" s="1"/>
  <c r="W449" i="7" s="1"/>
  <c r="X449" i="7" s="1"/>
  <c r="O474" i="7"/>
  <c r="E474" i="7"/>
  <c r="F474" i="7" s="1"/>
  <c r="G474" i="7" s="1"/>
  <c r="D475" i="7"/>
  <c r="C476" i="7"/>
  <c r="M445" i="8"/>
  <c r="V446" i="8" s="1"/>
  <c r="Q445" i="8"/>
  <c r="R445" i="8" s="1"/>
  <c r="S445" i="8"/>
  <c r="T445" i="8" s="1"/>
  <c r="W445" i="8" s="1"/>
  <c r="X445" i="8" s="1"/>
  <c r="L445" i="8"/>
  <c r="J446" i="8"/>
  <c r="K477" i="8"/>
  <c r="B478" i="8"/>
  <c r="N475" i="8"/>
  <c r="P475" i="8" s="1"/>
  <c r="C476" i="8"/>
  <c r="D475" i="8"/>
  <c r="E474" i="8"/>
  <c r="F474" i="8" s="1"/>
  <c r="G474" i="8" s="1"/>
  <c r="O474" i="8"/>
  <c r="Q450" i="7" l="1"/>
  <c r="R450" i="7" s="1"/>
  <c r="L450" i="7"/>
  <c r="J451" i="7" s="1"/>
  <c r="S450" i="7"/>
  <c r="T450" i="7" s="1"/>
  <c r="W450" i="7" s="1"/>
  <c r="X450" i="7" s="1"/>
  <c r="M450" i="7"/>
  <c r="V451" i="7" s="1"/>
  <c r="D476" i="8"/>
  <c r="C477" i="8"/>
  <c r="O475" i="7"/>
  <c r="E475" i="7"/>
  <c r="F475" i="7" s="1"/>
  <c r="G475" i="7" s="1"/>
  <c r="B479" i="8"/>
  <c r="K478" i="8"/>
  <c r="L446" i="8"/>
  <c r="Q446" i="8"/>
  <c r="R446" i="8" s="1"/>
  <c r="S446" i="8" s="1"/>
  <c r="T446" i="8" s="1"/>
  <c r="W446" i="8" s="1"/>
  <c r="X446" i="8" s="1"/>
  <c r="M446" i="8"/>
  <c r="V447" i="8" s="1"/>
  <c r="B479" i="7"/>
  <c r="K478" i="7"/>
  <c r="O475" i="8"/>
  <c r="E475" i="8"/>
  <c r="F475" i="8" s="1"/>
  <c r="G475" i="8" s="1"/>
  <c r="D476" i="7"/>
  <c r="C477" i="7"/>
  <c r="Q451" i="7" l="1"/>
  <c r="R451" i="7" s="1"/>
  <c r="M451" i="7"/>
  <c r="L451" i="7"/>
  <c r="J452" i="7" s="1"/>
  <c r="S451" i="7"/>
  <c r="T451" i="7" s="1"/>
  <c r="W451" i="7" s="1"/>
  <c r="X451" i="7" s="1"/>
  <c r="V452" i="7"/>
  <c r="K479" i="8"/>
  <c r="B480" i="8"/>
  <c r="N477" i="8"/>
  <c r="P477" i="8" s="1"/>
  <c r="C478" i="8"/>
  <c r="D477" i="8"/>
  <c r="E476" i="8"/>
  <c r="F476" i="8" s="1"/>
  <c r="G476" i="8" s="1"/>
  <c r="O476" i="8"/>
  <c r="E476" i="7"/>
  <c r="F476" i="7" s="1"/>
  <c r="G476" i="7" s="1"/>
  <c r="O476" i="7"/>
  <c r="J447" i="8"/>
  <c r="K479" i="7"/>
  <c r="B480" i="7"/>
  <c r="C478" i="7"/>
  <c r="D477" i="7"/>
  <c r="L452" i="7" l="1"/>
  <c r="M452" i="7"/>
  <c r="J453" i="7"/>
  <c r="P452" i="7"/>
  <c r="P453" i="7" s="1"/>
  <c r="P454" i="7" s="1"/>
  <c r="P455" i="7" s="1"/>
  <c r="P456" i="7" s="1"/>
  <c r="P457" i="7" s="1"/>
  <c r="P458" i="7" s="1"/>
  <c r="P459" i="7" s="1"/>
  <c r="P460" i="7" s="1"/>
  <c r="P461" i="7" s="1"/>
  <c r="P462" i="7" s="1"/>
  <c r="P463" i="7" s="1"/>
  <c r="C479" i="7"/>
  <c r="D478" i="7"/>
  <c r="V453" i="7"/>
  <c r="E477" i="7"/>
  <c r="F477" i="7" s="1"/>
  <c r="G477" i="7" s="1"/>
  <c r="O477" i="7"/>
  <c r="K480" i="7"/>
  <c r="B481" i="7"/>
  <c r="K480" i="8"/>
  <c r="B481" i="8"/>
  <c r="Q447" i="8"/>
  <c r="R447" i="8" s="1"/>
  <c r="M447" i="8"/>
  <c r="V448" i="8" s="1"/>
  <c r="S447" i="8"/>
  <c r="T447" i="8" s="1"/>
  <c r="W447" i="8" s="1"/>
  <c r="X447" i="8" s="1"/>
  <c r="L447" i="8"/>
  <c r="J448" i="8" s="1"/>
  <c r="E477" i="8"/>
  <c r="F477" i="8" s="1"/>
  <c r="G477" i="8" s="1"/>
  <c r="O477" i="8"/>
  <c r="N478" i="8"/>
  <c r="P478" i="8" s="1"/>
  <c r="C479" i="8"/>
  <c r="D478" i="8"/>
  <c r="S448" i="8" l="1"/>
  <c r="T448" i="8" s="1"/>
  <c r="W448" i="8" s="1"/>
  <c r="X448" i="8" s="1"/>
  <c r="Q448" i="8"/>
  <c r="R448" i="8" s="1"/>
  <c r="M448" i="8"/>
  <c r="L448" i="8"/>
  <c r="J449" i="8" s="1"/>
  <c r="M453" i="7"/>
  <c r="L453" i="7"/>
  <c r="J454" i="7"/>
  <c r="Q453" i="7"/>
  <c r="R453" i="7" s="1"/>
  <c r="S453" i="7" s="1"/>
  <c r="T453" i="7" s="1"/>
  <c r="W453" i="7" s="1"/>
  <c r="X453" i="7" s="1"/>
  <c r="V449" i="8"/>
  <c r="O478" i="7"/>
  <c r="E478" i="7"/>
  <c r="F478" i="7" s="1"/>
  <c r="G478" i="7" s="1"/>
  <c r="C480" i="7"/>
  <c r="D479" i="7"/>
  <c r="K481" i="7"/>
  <c r="B482" i="7"/>
  <c r="N479" i="8"/>
  <c r="P479" i="8" s="1"/>
  <c r="C480" i="8"/>
  <c r="D479" i="8"/>
  <c r="V454" i="7"/>
  <c r="B482" i="8"/>
  <c r="K481" i="8"/>
  <c r="O478" i="8"/>
  <c r="E478" i="8"/>
  <c r="F478" i="8" s="1"/>
  <c r="G478" i="8" s="1"/>
  <c r="Q452" i="7"/>
  <c r="R452" i="7" s="1"/>
  <c r="S452" i="7" s="1"/>
  <c r="T452" i="7" s="1"/>
  <c r="W452" i="7" s="1"/>
  <c r="X452" i="7" s="1"/>
  <c r="S449" i="8" l="1"/>
  <c r="T449" i="8" s="1"/>
  <c r="W449" i="8" s="1"/>
  <c r="X449" i="8" s="1"/>
  <c r="Q449" i="8"/>
  <c r="R449" i="8" s="1"/>
  <c r="L449" i="8"/>
  <c r="J450" i="8" s="1"/>
  <c r="M449" i="8"/>
  <c r="B483" i="8"/>
  <c r="K482" i="8"/>
  <c r="V450" i="8"/>
  <c r="O479" i="8"/>
  <c r="E479" i="8"/>
  <c r="F479" i="8" s="1"/>
  <c r="G479" i="8" s="1"/>
  <c r="D480" i="8"/>
  <c r="N480" i="8"/>
  <c r="P480" i="8" s="1"/>
  <c r="C481" i="8"/>
  <c r="O479" i="7"/>
  <c r="E479" i="7"/>
  <c r="F479" i="7" s="1"/>
  <c r="G479" i="7" s="1"/>
  <c r="K482" i="7"/>
  <c r="B483" i="7"/>
  <c r="Q454" i="7"/>
  <c r="R454" i="7" s="1"/>
  <c r="S454" i="7" s="1"/>
  <c r="T454" i="7" s="1"/>
  <c r="W454" i="7" s="1"/>
  <c r="X454" i="7" s="1"/>
  <c r="M454" i="7"/>
  <c r="V455" i="7" s="1"/>
  <c r="L454" i="7"/>
  <c r="J455" i="7" s="1"/>
  <c r="C481" i="7"/>
  <c r="D480" i="7"/>
  <c r="M455" i="7" l="1"/>
  <c r="V456" i="7" s="1"/>
  <c r="Q455" i="7"/>
  <c r="R455" i="7" s="1"/>
  <c r="S455" i="7" s="1"/>
  <c r="T455" i="7" s="1"/>
  <c r="W455" i="7" s="1"/>
  <c r="X455" i="7" s="1"/>
  <c r="L455" i="7"/>
  <c r="J456" i="7" s="1"/>
  <c r="M450" i="8"/>
  <c r="Q450" i="8"/>
  <c r="R450" i="8" s="1"/>
  <c r="S450" i="8" s="1"/>
  <c r="T450" i="8" s="1"/>
  <c r="W450" i="8" s="1"/>
  <c r="X450" i="8" s="1"/>
  <c r="L450" i="8"/>
  <c r="J451" i="8" s="1"/>
  <c r="D481" i="7"/>
  <c r="C482" i="7"/>
  <c r="E480" i="8"/>
  <c r="F480" i="8" s="1"/>
  <c r="G480" i="8" s="1"/>
  <c r="O480" i="8"/>
  <c r="K483" i="7"/>
  <c r="B484" i="7"/>
  <c r="V451" i="8"/>
  <c r="N481" i="8"/>
  <c r="P481" i="8" s="1"/>
  <c r="C482" i="8"/>
  <c r="D481" i="8"/>
  <c r="K483" i="8"/>
  <c r="B484" i="8"/>
  <c r="O480" i="7"/>
  <c r="E480" i="7"/>
  <c r="F480" i="7" s="1"/>
  <c r="G480" i="7" s="1"/>
  <c r="Q451" i="8" l="1"/>
  <c r="R451" i="8" s="1"/>
  <c r="S451" i="8" s="1"/>
  <c r="T451" i="8" s="1"/>
  <c r="W451" i="8" s="1"/>
  <c r="X451" i="8" s="1"/>
  <c r="L451" i="8"/>
  <c r="J452" i="8" s="1"/>
  <c r="M451" i="8"/>
  <c r="L456" i="7"/>
  <c r="J457" i="7" s="1"/>
  <c r="Q456" i="7"/>
  <c r="R456" i="7" s="1"/>
  <c r="S456" i="7" s="1"/>
  <c r="T456" i="7" s="1"/>
  <c r="W456" i="7" s="1"/>
  <c r="X456" i="7" s="1"/>
  <c r="M456" i="7"/>
  <c r="V457" i="7"/>
  <c r="O481" i="8"/>
  <c r="E481" i="8"/>
  <c r="F481" i="8" s="1"/>
  <c r="G481" i="8" s="1"/>
  <c r="C483" i="8"/>
  <c r="D482" i="8"/>
  <c r="N482" i="8"/>
  <c r="P482" i="8" s="1"/>
  <c r="B485" i="7"/>
  <c r="K484" i="7"/>
  <c r="D482" i="7"/>
  <c r="C483" i="7"/>
  <c r="V452" i="8"/>
  <c r="K484" i="8"/>
  <c r="B485" i="8"/>
  <c r="E481" i="7"/>
  <c r="F481" i="7" s="1"/>
  <c r="G481" i="7" s="1"/>
  <c r="O481" i="7"/>
  <c r="L452" i="8" l="1"/>
  <c r="M452" i="8"/>
  <c r="J453" i="8" s="1"/>
  <c r="N452" i="8"/>
  <c r="Q457" i="7"/>
  <c r="R457" i="7" s="1"/>
  <c r="M457" i="7"/>
  <c r="L457" i="7"/>
  <c r="J458" i="7"/>
  <c r="S457" i="7"/>
  <c r="T457" i="7" s="1"/>
  <c r="W457" i="7" s="1"/>
  <c r="X457" i="7" s="1"/>
  <c r="B486" i="7"/>
  <c r="K485" i="7"/>
  <c r="C484" i="7"/>
  <c r="D483" i="7"/>
  <c r="E482" i="8"/>
  <c r="F482" i="8" s="1"/>
  <c r="G482" i="8" s="1"/>
  <c r="O482" i="8"/>
  <c r="V458" i="7"/>
  <c r="B486" i="8"/>
  <c r="K485" i="8"/>
  <c r="C484" i="8"/>
  <c r="N483" i="8"/>
  <c r="P483" i="8" s="1"/>
  <c r="D483" i="8"/>
  <c r="V453" i="8"/>
  <c r="E482" i="7"/>
  <c r="F482" i="7" s="1"/>
  <c r="G482" i="7" s="1"/>
  <c r="O482" i="7"/>
  <c r="L453" i="8" l="1"/>
  <c r="M453" i="8"/>
  <c r="V454" i="8" s="1"/>
  <c r="Q453" i="8"/>
  <c r="R453" i="8" s="1"/>
  <c r="S453" i="8" s="1"/>
  <c r="T453" i="8" s="1"/>
  <c r="W453" i="8" s="1"/>
  <c r="X453" i="8" s="1"/>
  <c r="C485" i="8"/>
  <c r="D484" i="8"/>
  <c r="N484" i="8"/>
  <c r="P484" i="8" s="1"/>
  <c r="K486" i="8"/>
  <c r="B487" i="8"/>
  <c r="P452" i="8"/>
  <c r="Q452" i="8" s="1"/>
  <c r="R452" i="8" s="1"/>
  <c r="S452" i="8" s="1"/>
  <c r="T452" i="8" s="1"/>
  <c r="W452" i="8" s="1"/>
  <c r="X452" i="8" s="1"/>
  <c r="U453" i="8"/>
  <c r="U454" i="8" s="1"/>
  <c r="U455" i="8" s="1"/>
  <c r="U456" i="8" s="1"/>
  <c r="U457" i="8" s="1"/>
  <c r="U458" i="8" s="1"/>
  <c r="U459" i="8" s="1"/>
  <c r="U460" i="8" s="1"/>
  <c r="U461" i="8" s="1"/>
  <c r="U462" i="8" s="1"/>
  <c r="U463" i="8" s="1"/>
  <c r="U464" i="8" s="1"/>
  <c r="C485" i="7"/>
  <c r="D484" i="7"/>
  <c r="E483" i="7"/>
  <c r="F483" i="7" s="1"/>
  <c r="G483" i="7" s="1"/>
  <c r="O483" i="7"/>
  <c r="L458" i="7"/>
  <c r="J459" i="7" s="1"/>
  <c r="Q458" i="7"/>
  <c r="R458" i="7" s="1"/>
  <c r="S458" i="7" s="1"/>
  <c r="T458" i="7" s="1"/>
  <c r="W458" i="7" s="1"/>
  <c r="X458" i="7" s="1"/>
  <c r="M458" i="7"/>
  <c r="V459" i="7" s="1"/>
  <c r="E483" i="8"/>
  <c r="F483" i="8" s="1"/>
  <c r="G483" i="8" s="1"/>
  <c r="O483" i="8"/>
  <c r="K486" i="7"/>
  <c r="B487" i="7"/>
  <c r="M459" i="7" l="1"/>
  <c r="V460" i="7" s="1"/>
  <c r="L459" i="7"/>
  <c r="Q459" i="7"/>
  <c r="R459" i="7" s="1"/>
  <c r="S459" i="7" s="1"/>
  <c r="T459" i="7" s="1"/>
  <c r="W459" i="7" s="1"/>
  <c r="X459" i="7" s="1"/>
  <c r="J460" i="7"/>
  <c r="K487" i="8"/>
  <c r="B488" i="8"/>
  <c r="E484" i="7"/>
  <c r="F484" i="7" s="1"/>
  <c r="G484" i="7" s="1"/>
  <c r="O484" i="7"/>
  <c r="K487" i="7"/>
  <c r="B488" i="7"/>
  <c r="D485" i="8"/>
  <c r="C486" i="8"/>
  <c r="N485" i="8"/>
  <c r="P485" i="8" s="1"/>
  <c r="C486" i="7"/>
  <c r="D485" i="7"/>
  <c r="J454" i="8"/>
  <c r="E484" i="8"/>
  <c r="F484" i="8" s="1"/>
  <c r="G484" i="8" s="1"/>
  <c r="O484" i="8"/>
  <c r="M454" i="8" l="1"/>
  <c r="V455" i="8" s="1"/>
  <c r="L454" i="8"/>
  <c r="Q454" i="8"/>
  <c r="R454" i="8" s="1"/>
  <c r="J455" i="8"/>
  <c r="S454" i="8"/>
  <c r="T454" i="8" s="1"/>
  <c r="W454" i="8" s="1"/>
  <c r="X454" i="8" s="1"/>
  <c r="K488" i="8"/>
  <c r="B489" i="8"/>
  <c r="O485" i="7"/>
  <c r="E485" i="7"/>
  <c r="F485" i="7" s="1"/>
  <c r="G485" i="7" s="1"/>
  <c r="M460" i="7"/>
  <c r="V461" i="7" s="1"/>
  <c r="Q460" i="7"/>
  <c r="R460" i="7" s="1"/>
  <c r="S460" i="7" s="1"/>
  <c r="T460" i="7" s="1"/>
  <c r="W460" i="7" s="1"/>
  <c r="X460" i="7" s="1"/>
  <c r="L460" i="7"/>
  <c r="J461" i="7" s="1"/>
  <c r="C487" i="8"/>
  <c r="D486" i="8"/>
  <c r="N486" i="8"/>
  <c r="P486" i="8" s="1"/>
  <c r="C487" i="7"/>
  <c r="D486" i="7"/>
  <c r="O485" i="8"/>
  <c r="E485" i="8"/>
  <c r="F485" i="8" s="1"/>
  <c r="G485" i="8" s="1"/>
  <c r="K488" i="7"/>
  <c r="B489" i="7"/>
  <c r="L461" i="7" l="1"/>
  <c r="Q461" i="7"/>
  <c r="R461" i="7" s="1"/>
  <c r="S461" i="7" s="1"/>
  <c r="T461" i="7" s="1"/>
  <c r="W461" i="7" s="1"/>
  <c r="X461" i="7" s="1"/>
  <c r="M461" i="7"/>
  <c r="J462" i="7" s="1"/>
  <c r="V462" i="7"/>
  <c r="D487" i="7"/>
  <c r="C488" i="7"/>
  <c r="D487" i="8"/>
  <c r="C488" i="8"/>
  <c r="N487" i="8"/>
  <c r="P487" i="8" s="1"/>
  <c r="O486" i="7"/>
  <c r="E486" i="7"/>
  <c r="F486" i="7" s="1"/>
  <c r="G486" i="7" s="1"/>
  <c r="K489" i="8"/>
  <c r="B490" i="8"/>
  <c r="E486" i="8"/>
  <c r="F486" i="8" s="1"/>
  <c r="G486" i="8" s="1"/>
  <c r="O486" i="8"/>
  <c r="M455" i="8"/>
  <c r="V456" i="8" s="1"/>
  <c r="L455" i="8"/>
  <c r="J456" i="8" s="1"/>
  <c r="Q455" i="8"/>
  <c r="R455" i="8" s="1"/>
  <c r="S455" i="8"/>
  <c r="T455" i="8" s="1"/>
  <c r="W455" i="8" s="1"/>
  <c r="X455" i="8" s="1"/>
  <c r="K489" i="7"/>
  <c r="B490" i="7"/>
  <c r="L456" i="8" l="1"/>
  <c r="Q456" i="8"/>
  <c r="R456" i="8" s="1"/>
  <c r="S456" i="8"/>
  <c r="T456" i="8" s="1"/>
  <c r="W456" i="8" s="1"/>
  <c r="X456" i="8" s="1"/>
  <c r="M456" i="8"/>
  <c r="J457" i="8" s="1"/>
  <c r="M462" i="7"/>
  <c r="V463" i="7" s="1"/>
  <c r="Q462" i="7"/>
  <c r="R462" i="7" s="1"/>
  <c r="S462" i="7"/>
  <c r="T462" i="7" s="1"/>
  <c r="W462" i="7" s="1"/>
  <c r="X462" i="7" s="1"/>
  <c r="L462" i="7"/>
  <c r="J463" i="7" s="1"/>
  <c r="V457" i="8"/>
  <c r="D488" i="7"/>
  <c r="C489" i="7"/>
  <c r="O487" i="7"/>
  <c r="E487" i="7"/>
  <c r="F487" i="7" s="1"/>
  <c r="G487" i="7" s="1"/>
  <c r="B491" i="8"/>
  <c r="K490" i="8"/>
  <c r="C489" i="8"/>
  <c r="D488" i="8"/>
  <c r="B491" i="7"/>
  <c r="K490" i="7"/>
  <c r="E487" i="8"/>
  <c r="F487" i="8" s="1"/>
  <c r="G487" i="8" s="1"/>
  <c r="O487" i="8"/>
  <c r="Q463" i="7" l="1"/>
  <c r="R463" i="7" s="1"/>
  <c r="S463" i="7"/>
  <c r="T463" i="7" s="1"/>
  <c r="W463" i="7" s="1"/>
  <c r="X463" i="7" s="1"/>
  <c r="M463" i="7"/>
  <c r="L463" i="7"/>
  <c r="J464" i="7" s="1"/>
  <c r="V464" i="7"/>
  <c r="M457" i="8"/>
  <c r="V458" i="8" s="1"/>
  <c r="L457" i="8"/>
  <c r="Q457" i="8"/>
  <c r="R457" i="8" s="1"/>
  <c r="J458" i="8"/>
  <c r="S457" i="8"/>
  <c r="T457" i="8" s="1"/>
  <c r="W457" i="8" s="1"/>
  <c r="X457" i="8" s="1"/>
  <c r="E488" i="8"/>
  <c r="F488" i="8" s="1"/>
  <c r="G488" i="8" s="1"/>
  <c r="O488" i="8"/>
  <c r="D489" i="8"/>
  <c r="C490" i="8"/>
  <c r="N489" i="8"/>
  <c r="P489" i="8" s="1"/>
  <c r="C490" i="7"/>
  <c r="D489" i="7"/>
  <c r="K491" i="8"/>
  <c r="B492" i="8"/>
  <c r="E488" i="7"/>
  <c r="F488" i="7" s="1"/>
  <c r="G488" i="7" s="1"/>
  <c r="O488" i="7"/>
  <c r="K491" i="7"/>
  <c r="B492" i="7"/>
  <c r="M464" i="7" l="1"/>
  <c r="L464" i="7"/>
  <c r="J465" i="7"/>
  <c r="P464" i="7"/>
  <c r="P465" i="7" s="1"/>
  <c r="P466" i="7" s="1"/>
  <c r="P467" i="7" s="1"/>
  <c r="P468" i="7" s="1"/>
  <c r="P469" i="7" s="1"/>
  <c r="P470" i="7" s="1"/>
  <c r="P471" i="7" s="1"/>
  <c r="P472" i="7" s="1"/>
  <c r="P473" i="7" s="1"/>
  <c r="P474" i="7" s="1"/>
  <c r="P475" i="7" s="1"/>
  <c r="N490" i="8"/>
  <c r="P490" i="8" s="1"/>
  <c r="D490" i="8"/>
  <c r="C491" i="8"/>
  <c r="E489" i="7"/>
  <c r="F489" i="7" s="1"/>
  <c r="G489" i="7" s="1"/>
  <c r="O489" i="7"/>
  <c r="K492" i="7"/>
  <c r="B493" i="7"/>
  <c r="E489" i="8"/>
  <c r="F489" i="8" s="1"/>
  <c r="G489" i="8" s="1"/>
  <c r="O489" i="8"/>
  <c r="B493" i="8"/>
  <c r="K492" i="8"/>
  <c r="Q458" i="8"/>
  <c r="R458" i="8" s="1"/>
  <c r="S458" i="8" s="1"/>
  <c r="T458" i="8" s="1"/>
  <c r="W458" i="8" s="1"/>
  <c r="X458" i="8" s="1"/>
  <c r="L458" i="8"/>
  <c r="J459" i="8" s="1"/>
  <c r="M458" i="8"/>
  <c r="V459" i="8" s="1"/>
  <c r="C491" i="7"/>
  <c r="D490" i="7"/>
  <c r="V465" i="7"/>
  <c r="Q459" i="8" l="1"/>
  <c r="R459" i="8" s="1"/>
  <c r="M459" i="8"/>
  <c r="S459" i="8"/>
  <c r="T459" i="8" s="1"/>
  <c r="W459" i="8" s="1"/>
  <c r="X459" i="8" s="1"/>
  <c r="L459" i="8"/>
  <c r="J460" i="8" s="1"/>
  <c r="V460" i="8"/>
  <c r="C492" i="8"/>
  <c r="N491" i="8"/>
  <c r="P491" i="8" s="1"/>
  <c r="D491" i="8"/>
  <c r="O490" i="8"/>
  <c r="E490" i="8"/>
  <c r="F490" i="8" s="1"/>
  <c r="G490" i="8" s="1"/>
  <c r="C492" i="7"/>
  <c r="D491" i="7"/>
  <c r="K493" i="8"/>
  <c r="B494" i="8"/>
  <c r="M465" i="7"/>
  <c r="V466" i="7" s="1"/>
  <c r="L465" i="7"/>
  <c r="J466" i="7"/>
  <c r="Q465" i="7"/>
  <c r="R465" i="7" s="1"/>
  <c r="S465" i="7" s="1"/>
  <c r="T465" i="7" s="1"/>
  <c r="W465" i="7" s="1"/>
  <c r="X465" i="7" s="1"/>
  <c r="K493" i="7"/>
  <c r="B494" i="7"/>
  <c r="Q464" i="7"/>
  <c r="R464" i="7" s="1"/>
  <c r="S464" i="7" s="1"/>
  <c r="T464" i="7" s="1"/>
  <c r="W464" i="7" s="1"/>
  <c r="X464" i="7" s="1"/>
  <c r="O490" i="7"/>
  <c r="E490" i="7"/>
  <c r="F490" i="7" s="1"/>
  <c r="G490" i="7" s="1"/>
  <c r="M460" i="8" l="1"/>
  <c r="V461" i="8" s="1"/>
  <c r="Q460" i="8"/>
  <c r="R460" i="8" s="1"/>
  <c r="S460" i="8" s="1"/>
  <c r="T460" i="8" s="1"/>
  <c r="W460" i="8" s="1"/>
  <c r="X460" i="8" s="1"/>
  <c r="L460" i="8"/>
  <c r="J461" i="8" s="1"/>
  <c r="S466" i="7"/>
  <c r="T466" i="7" s="1"/>
  <c r="W466" i="7" s="1"/>
  <c r="X466" i="7" s="1"/>
  <c r="Q466" i="7"/>
  <c r="R466" i="7" s="1"/>
  <c r="M466" i="7"/>
  <c r="V467" i="7" s="1"/>
  <c r="L466" i="7"/>
  <c r="J467" i="7"/>
  <c r="E491" i="8"/>
  <c r="F491" i="8" s="1"/>
  <c r="G491" i="8" s="1"/>
  <c r="O491" i="8"/>
  <c r="N492" i="8"/>
  <c r="P492" i="8" s="1"/>
  <c r="D492" i="8"/>
  <c r="C493" i="8"/>
  <c r="B495" i="8"/>
  <c r="K494" i="8"/>
  <c r="O491" i="7"/>
  <c r="E491" i="7"/>
  <c r="F491" i="7" s="1"/>
  <c r="G491" i="7" s="1"/>
  <c r="K494" i="7"/>
  <c r="B495" i="7"/>
  <c r="C493" i="7"/>
  <c r="D492" i="7"/>
  <c r="Q461" i="8" l="1"/>
  <c r="R461" i="8" s="1"/>
  <c r="S461" i="8" s="1"/>
  <c r="T461" i="8" s="1"/>
  <c r="W461" i="8" s="1"/>
  <c r="X461" i="8" s="1"/>
  <c r="M461" i="8"/>
  <c r="L461" i="8"/>
  <c r="J462" i="8" s="1"/>
  <c r="V462" i="8"/>
  <c r="D493" i="8"/>
  <c r="C494" i="8"/>
  <c r="N493" i="8"/>
  <c r="P493" i="8" s="1"/>
  <c r="O492" i="7"/>
  <c r="E492" i="7"/>
  <c r="F492" i="7" s="1"/>
  <c r="G492" i="7" s="1"/>
  <c r="D493" i="7"/>
  <c r="C494" i="7"/>
  <c r="M467" i="7"/>
  <c r="V468" i="7" s="1"/>
  <c r="L467" i="7"/>
  <c r="J468" i="7" s="1"/>
  <c r="Q467" i="7"/>
  <c r="R467" i="7" s="1"/>
  <c r="S467" i="7" s="1"/>
  <c r="T467" i="7" s="1"/>
  <c r="W467" i="7" s="1"/>
  <c r="X467" i="7" s="1"/>
  <c r="B496" i="8"/>
  <c r="K495" i="8"/>
  <c r="O492" i="8"/>
  <c r="E492" i="8"/>
  <c r="F492" i="8" s="1"/>
  <c r="G492" i="8" s="1"/>
  <c r="K495" i="7"/>
  <c r="B496" i="7"/>
  <c r="Q462" i="8" l="1"/>
  <c r="R462" i="8" s="1"/>
  <c r="S462" i="8" s="1"/>
  <c r="T462" i="8" s="1"/>
  <c r="W462" i="8" s="1"/>
  <c r="X462" i="8" s="1"/>
  <c r="L462" i="8"/>
  <c r="J463" i="8" s="1"/>
  <c r="M462" i="8"/>
  <c r="Q468" i="7"/>
  <c r="R468" i="7" s="1"/>
  <c r="M468" i="7"/>
  <c r="V469" i="7" s="1"/>
  <c r="L468" i="7"/>
  <c r="J469" i="7" s="1"/>
  <c r="S468" i="7"/>
  <c r="T468" i="7" s="1"/>
  <c r="W468" i="7" s="1"/>
  <c r="X468" i="7" s="1"/>
  <c r="B497" i="8"/>
  <c r="K496" i="8"/>
  <c r="O493" i="8"/>
  <c r="E493" i="8"/>
  <c r="F493" i="8" s="1"/>
  <c r="G493" i="8" s="1"/>
  <c r="D494" i="7"/>
  <c r="C495" i="7"/>
  <c r="V463" i="8"/>
  <c r="B497" i="7"/>
  <c r="K496" i="7"/>
  <c r="E493" i="7"/>
  <c r="F493" i="7" s="1"/>
  <c r="G493" i="7" s="1"/>
  <c r="O493" i="7"/>
  <c r="N494" i="8"/>
  <c r="P494" i="8" s="1"/>
  <c r="D494" i="8"/>
  <c r="C495" i="8"/>
  <c r="M469" i="7" l="1"/>
  <c r="Q469" i="7"/>
  <c r="R469" i="7" s="1"/>
  <c r="S469" i="7" s="1"/>
  <c r="T469" i="7" s="1"/>
  <c r="W469" i="7" s="1"/>
  <c r="X469" i="7" s="1"/>
  <c r="L469" i="7"/>
  <c r="J470" i="7" s="1"/>
  <c r="Q463" i="8"/>
  <c r="R463" i="8" s="1"/>
  <c r="S463" i="8" s="1"/>
  <c r="T463" i="8" s="1"/>
  <c r="W463" i="8" s="1"/>
  <c r="X463" i="8" s="1"/>
  <c r="M463" i="8"/>
  <c r="V464" i="8" s="1"/>
  <c r="L463" i="8"/>
  <c r="J464" i="8" s="1"/>
  <c r="V470" i="7"/>
  <c r="B498" i="7"/>
  <c r="K497" i="7"/>
  <c r="C496" i="7"/>
  <c r="D495" i="7"/>
  <c r="E494" i="7"/>
  <c r="F494" i="7" s="1"/>
  <c r="G494" i="7" s="1"/>
  <c r="O494" i="7"/>
  <c r="D495" i="8"/>
  <c r="C496" i="8"/>
  <c r="N495" i="8"/>
  <c r="P495" i="8" s="1"/>
  <c r="E494" i="8"/>
  <c r="F494" i="8" s="1"/>
  <c r="G494" i="8" s="1"/>
  <c r="O494" i="8"/>
  <c r="K497" i="8"/>
  <c r="B498" i="8"/>
  <c r="M464" i="8" l="1"/>
  <c r="L464" i="8"/>
  <c r="J465" i="8" s="1"/>
  <c r="N464" i="8"/>
  <c r="V465" i="8"/>
  <c r="Q470" i="7"/>
  <c r="R470" i="7" s="1"/>
  <c r="S470" i="7"/>
  <c r="T470" i="7" s="1"/>
  <c r="W470" i="7" s="1"/>
  <c r="X470" i="7" s="1"/>
  <c r="M470" i="7"/>
  <c r="V471" i="7" s="1"/>
  <c r="L470" i="7"/>
  <c r="J471" i="7" s="1"/>
  <c r="D496" i="8"/>
  <c r="N496" i="8"/>
  <c r="P496" i="8" s="1"/>
  <c r="C497" i="8"/>
  <c r="C497" i="7"/>
  <c r="D496" i="7"/>
  <c r="E495" i="7"/>
  <c r="F495" i="7" s="1"/>
  <c r="G495" i="7" s="1"/>
  <c r="O495" i="7"/>
  <c r="O495" i="8"/>
  <c r="E495" i="8"/>
  <c r="F495" i="8" s="1"/>
  <c r="G495" i="8" s="1"/>
  <c r="K498" i="7"/>
  <c r="B499" i="7"/>
  <c r="K498" i="8"/>
  <c r="B499" i="8"/>
  <c r="L471" i="7" l="1"/>
  <c r="J472" i="7" s="1"/>
  <c r="Q471" i="7"/>
  <c r="R471" i="7" s="1"/>
  <c r="S471" i="7" s="1"/>
  <c r="T471" i="7" s="1"/>
  <c r="W471" i="7" s="1"/>
  <c r="X471" i="7" s="1"/>
  <c r="M471" i="7"/>
  <c r="V472" i="7"/>
  <c r="Q465" i="8"/>
  <c r="R465" i="8" s="1"/>
  <c r="S465" i="8"/>
  <c r="T465" i="8" s="1"/>
  <c r="M465" i="8"/>
  <c r="V466" i="8" s="1"/>
  <c r="L465" i="8"/>
  <c r="J466" i="8"/>
  <c r="E496" i="7"/>
  <c r="F496" i="7" s="1"/>
  <c r="G496" i="7" s="1"/>
  <c r="O496" i="7"/>
  <c r="D497" i="8"/>
  <c r="C498" i="8"/>
  <c r="N497" i="8"/>
  <c r="P497" i="8" s="1"/>
  <c r="P464" i="8"/>
  <c r="Q464" i="8" s="1"/>
  <c r="R464" i="8" s="1"/>
  <c r="S464" i="8" s="1"/>
  <c r="T464" i="8" s="1"/>
  <c r="W464" i="8" s="1"/>
  <c r="X464" i="8" s="1"/>
  <c r="U465" i="8"/>
  <c r="U466" i="8" s="1"/>
  <c r="U467" i="8" s="1"/>
  <c r="U468" i="8" s="1"/>
  <c r="U469" i="8" s="1"/>
  <c r="U470" i="8" s="1"/>
  <c r="U471" i="8" s="1"/>
  <c r="U472" i="8" s="1"/>
  <c r="U473" i="8" s="1"/>
  <c r="U474" i="8" s="1"/>
  <c r="U475" i="8" s="1"/>
  <c r="U476" i="8" s="1"/>
  <c r="K499" i="7"/>
  <c r="B500" i="7"/>
  <c r="K499" i="8"/>
  <c r="B500" i="8"/>
  <c r="C498" i="7"/>
  <c r="D497" i="7"/>
  <c r="E496" i="8"/>
  <c r="F496" i="8" s="1"/>
  <c r="G496" i="8" s="1"/>
  <c r="O496" i="8"/>
  <c r="M472" i="7" l="1"/>
  <c r="Q472" i="7"/>
  <c r="R472" i="7" s="1"/>
  <c r="S472" i="7" s="1"/>
  <c r="T472" i="7" s="1"/>
  <c r="W472" i="7" s="1"/>
  <c r="X472" i="7" s="1"/>
  <c r="L472" i="7"/>
  <c r="J473" i="7" s="1"/>
  <c r="K500" i="8"/>
  <c r="B501" i="8"/>
  <c r="K500" i="7"/>
  <c r="B501" i="7"/>
  <c r="W465" i="8"/>
  <c r="X465" i="8" s="1"/>
  <c r="O497" i="8"/>
  <c r="E497" i="8"/>
  <c r="F497" i="8" s="1"/>
  <c r="G497" i="8" s="1"/>
  <c r="Q466" i="8"/>
  <c r="R466" i="8" s="1"/>
  <c r="L466" i="8"/>
  <c r="S466" i="8"/>
  <c r="T466" i="8" s="1"/>
  <c r="W466" i="8" s="1"/>
  <c r="M466" i="8"/>
  <c r="V467" i="8" s="1"/>
  <c r="J467" i="8"/>
  <c r="C499" i="8"/>
  <c r="D498" i="8"/>
  <c r="N498" i="8"/>
  <c r="P498" i="8" s="1"/>
  <c r="V473" i="7"/>
  <c r="O497" i="7"/>
  <c r="E497" i="7"/>
  <c r="F497" i="7" s="1"/>
  <c r="G497" i="7" s="1"/>
  <c r="C499" i="7"/>
  <c r="D498" i="7"/>
  <c r="M473" i="7" l="1"/>
  <c r="Q473" i="7"/>
  <c r="R473" i="7" s="1"/>
  <c r="S473" i="7" s="1"/>
  <c r="T473" i="7" s="1"/>
  <c r="W473" i="7" s="1"/>
  <c r="X473" i="7" s="1"/>
  <c r="L473" i="7"/>
  <c r="J474" i="7" s="1"/>
  <c r="V474" i="7"/>
  <c r="B502" i="8"/>
  <c r="K501" i="8"/>
  <c r="S467" i="8"/>
  <c r="T467" i="8" s="1"/>
  <c r="W467" i="8" s="1"/>
  <c r="X467" i="8" s="1"/>
  <c r="L467" i="8"/>
  <c r="J468" i="8" s="1"/>
  <c r="Q467" i="8"/>
  <c r="R467" i="8" s="1"/>
  <c r="M467" i="8"/>
  <c r="V468" i="8" s="1"/>
  <c r="E498" i="8"/>
  <c r="F498" i="8" s="1"/>
  <c r="G498" i="8" s="1"/>
  <c r="O498" i="8"/>
  <c r="D499" i="7"/>
  <c r="C500" i="7"/>
  <c r="K501" i="7"/>
  <c r="B502" i="7"/>
  <c r="N499" i="8"/>
  <c r="P499" i="8" s="1"/>
  <c r="D499" i="8"/>
  <c r="C500" i="8"/>
  <c r="O498" i="7"/>
  <c r="E498" i="7"/>
  <c r="F498" i="7" s="1"/>
  <c r="G498" i="7" s="1"/>
  <c r="X466" i="8"/>
  <c r="Q474" i="7" l="1"/>
  <c r="R474" i="7" s="1"/>
  <c r="M474" i="7"/>
  <c r="V475" i="7" s="1"/>
  <c r="L474" i="7"/>
  <c r="J475" i="7" s="1"/>
  <c r="S474" i="7"/>
  <c r="T474" i="7" s="1"/>
  <c r="W474" i="7" s="1"/>
  <c r="X474" i="7" s="1"/>
  <c r="Q468" i="8"/>
  <c r="R468" i="8" s="1"/>
  <c r="S468" i="8" s="1"/>
  <c r="T468" i="8" s="1"/>
  <c r="W468" i="8" s="1"/>
  <c r="X468" i="8" s="1"/>
  <c r="M468" i="8"/>
  <c r="V469" i="8" s="1"/>
  <c r="L468" i="8"/>
  <c r="J469" i="8" s="1"/>
  <c r="O499" i="8"/>
  <c r="E499" i="8"/>
  <c r="F499" i="8" s="1"/>
  <c r="G499" i="8" s="1"/>
  <c r="C501" i="8"/>
  <c r="D500" i="8"/>
  <c r="B503" i="8"/>
  <c r="K502" i="8"/>
  <c r="B503" i="7"/>
  <c r="K502" i="7"/>
  <c r="D500" i="7"/>
  <c r="C501" i="7"/>
  <c r="O499" i="7"/>
  <c r="E499" i="7"/>
  <c r="F499" i="7" s="1"/>
  <c r="G499" i="7" s="1"/>
  <c r="Q469" i="8" l="1"/>
  <c r="R469" i="8" s="1"/>
  <c r="M469" i="8"/>
  <c r="L469" i="8"/>
  <c r="J470" i="8" s="1"/>
  <c r="S469" i="8"/>
  <c r="T469" i="8" s="1"/>
  <c r="W469" i="8" s="1"/>
  <c r="X469" i="8" s="1"/>
  <c r="V470" i="8"/>
  <c r="L475" i="7"/>
  <c r="Q475" i="7"/>
  <c r="R475" i="7" s="1"/>
  <c r="S475" i="7" s="1"/>
  <c r="T475" i="7" s="1"/>
  <c r="W475" i="7" s="1"/>
  <c r="X475" i="7" s="1"/>
  <c r="M475" i="7"/>
  <c r="J476" i="7" s="1"/>
  <c r="E500" i="7"/>
  <c r="F500" i="7" s="1"/>
  <c r="G500" i="7" s="1"/>
  <c r="O500" i="7"/>
  <c r="K503" i="7"/>
  <c r="B504" i="7"/>
  <c r="C502" i="7"/>
  <c r="D501" i="7"/>
  <c r="K503" i="8"/>
  <c r="B504" i="8"/>
  <c r="O500" i="8"/>
  <c r="E500" i="8"/>
  <c r="F500" i="8" s="1"/>
  <c r="G500" i="8" s="1"/>
  <c r="D501" i="8"/>
  <c r="C502" i="8"/>
  <c r="N501" i="8"/>
  <c r="P501" i="8" s="1"/>
  <c r="M476" i="7" l="1"/>
  <c r="L476" i="7"/>
  <c r="J477" i="7" s="1"/>
  <c r="P476" i="7"/>
  <c r="P477" i="7" s="1"/>
  <c r="P478" i="7" s="1"/>
  <c r="P479" i="7" s="1"/>
  <c r="P480" i="7" s="1"/>
  <c r="P481" i="7" s="1"/>
  <c r="P482" i="7" s="1"/>
  <c r="P483" i="7" s="1"/>
  <c r="P484" i="7" s="1"/>
  <c r="P485" i="7" s="1"/>
  <c r="P486" i="7" s="1"/>
  <c r="P487" i="7" s="1"/>
  <c r="M470" i="8"/>
  <c r="J471" i="8" s="1"/>
  <c r="Q470" i="8"/>
  <c r="R470" i="8" s="1"/>
  <c r="S470" i="8" s="1"/>
  <c r="T470" i="8" s="1"/>
  <c r="W470" i="8" s="1"/>
  <c r="X470" i="8" s="1"/>
  <c r="L470" i="8"/>
  <c r="V476" i="7"/>
  <c r="E501" i="7"/>
  <c r="F501" i="7" s="1"/>
  <c r="G501" i="7" s="1"/>
  <c r="O501" i="7"/>
  <c r="K504" i="7"/>
  <c r="B505" i="7"/>
  <c r="B505" i="8"/>
  <c r="K504" i="8"/>
  <c r="C503" i="7"/>
  <c r="D502" i="7"/>
  <c r="V471" i="8"/>
  <c r="C503" i="8"/>
  <c r="N502" i="8"/>
  <c r="P502" i="8" s="1"/>
  <c r="D502" i="8"/>
  <c r="O501" i="8"/>
  <c r="E501" i="8"/>
  <c r="F501" i="8" s="1"/>
  <c r="G501" i="8" s="1"/>
  <c r="Q471" i="8" l="1"/>
  <c r="R471" i="8" s="1"/>
  <c r="M471" i="8"/>
  <c r="S471" i="8"/>
  <c r="T471" i="8" s="1"/>
  <c r="W471" i="8" s="1"/>
  <c r="X471" i="8" s="1"/>
  <c r="L471" i="8"/>
  <c r="J472" i="8" s="1"/>
  <c r="L477" i="7"/>
  <c r="Q477" i="7"/>
  <c r="R477" i="7" s="1"/>
  <c r="S477" i="7"/>
  <c r="T477" i="7" s="1"/>
  <c r="W477" i="7" s="1"/>
  <c r="M477" i="7"/>
  <c r="J478" i="7"/>
  <c r="V472" i="8"/>
  <c r="O502" i="7"/>
  <c r="E502" i="7"/>
  <c r="F502" i="7" s="1"/>
  <c r="G502" i="7" s="1"/>
  <c r="K505" i="7"/>
  <c r="B506" i="7"/>
  <c r="C504" i="7"/>
  <c r="D503" i="7"/>
  <c r="O502" i="8"/>
  <c r="E502" i="8"/>
  <c r="F502" i="8" s="1"/>
  <c r="G502" i="8" s="1"/>
  <c r="K505" i="8"/>
  <c r="B506" i="8"/>
  <c r="C504" i="8"/>
  <c r="N503" i="8"/>
  <c r="P503" i="8" s="1"/>
  <c r="D503" i="8"/>
  <c r="V477" i="7"/>
  <c r="Q476" i="7"/>
  <c r="R476" i="7" s="1"/>
  <c r="S476" i="7" s="1"/>
  <c r="T476" i="7" s="1"/>
  <c r="W476" i="7" s="1"/>
  <c r="X476" i="7" s="1"/>
  <c r="Q472" i="8" l="1"/>
  <c r="R472" i="8" s="1"/>
  <c r="S472" i="8" s="1"/>
  <c r="T472" i="8" s="1"/>
  <c r="W472" i="8" s="1"/>
  <c r="X472" i="8" s="1"/>
  <c r="L472" i="8"/>
  <c r="M472" i="8"/>
  <c r="J473" i="8" s="1"/>
  <c r="V473" i="8"/>
  <c r="M478" i="7"/>
  <c r="L478" i="7"/>
  <c r="J479" i="7" s="1"/>
  <c r="Q478" i="7"/>
  <c r="R478" i="7" s="1"/>
  <c r="S478" i="7" s="1"/>
  <c r="T478" i="7" s="1"/>
  <c r="W478" i="7" s="1"/>
  <c r="X478" i="7" s="1"/>
  <c r="O503" i="7"/>
  <c r="E503" i="7"/>
  <c r="F503" i="7" s="1"/>
  <c r="G503" i="7" s="1"/>
  <c r="D504" i="7"/>
  <c r="C505" i="7"/>
  <c r="K506" i="7"/>
  <c r="B507" i="7"/>
  <c r="B507" i="8"/>
  <c r="K506" i="8"/>
  <c r="X477" i="7"/>
  <c r="V478" i="7"/>
  <c r="V479" i="7" s="1"/>
  <c r="E503" i="8"/>
  <c r="F503" i="8" s="1"/>
  <c r="G503" i="8" s="1"/>
  <c r="O503" i="8"/>
  <c r="N504" i="8"/>
  <c r="P504" i="8" s="1"/>
  <c r="C505" i="8"/>
  <c r="D504" i="8"/>
  <c r="M473" i="8" l="1"/>
  <c r="Q473" i="8"/>
  <c r="R473" i="8" s="1"/>
  <c r="S473" i="8" s="1"/>
  <c r="T473" i="8" s="1"/>
  <c r="W473" i="8" s="1"/>
  <c r="X473" i="8" s="1"/>
  <c r="L473" i="8"/>
  <c r="J474" i="8"/>
  <c r="Q479" i="7"/>
  <c r="R479" i="7" s="1"/>
  <c r="S479" i="7" s="1"/>
  <c r="T479" i="7" s="1"/>
  <c r="W479" i="7" s="1"/>
  <c r="X479" i="7" s="1"/>
  <c r="M479" i="7"/>
  <c r="L479" i="7"/>
  <c r="J480" i="7" s="1"/>
  <c r="V480" i="7"/>
  <c r="E504" i="8"/>
  <c r="F504" i="8" s="1"/>
  <c r="G504" i="8" s="1"/>
  <c r="O504" i="8"/>
  <c r="D505" i="7"/>
  <c r="C506" i="7"/>
  <c r="B508" i="8"/>
  <c r="K507" i="8"/>
  <c r="V474" i="8"/>
  <c r="O504" i="7"/>
  <c r="E504" i="7"/>
  <c r="F504" i="7" s="1"/>
  <c r="G504" i="7" s="1"/>
  <c r="N505" i="8"/>
  <c r="P505" i="8" s="1"/>
  <c r="D505" i="8"/>
  <c r="C506" i="8"/>
  <c r="B508" i="7"/>
  <c r="K507" i="7"/>
  <c r="Q480" i="7" l="1"/>
  <c r="R480" i="7" s="1"/>
  <c r="L480" i="7"/>
  <c r="J481" i="7" s="1"/>
  <c r="S480" i="7"/>
  <c r="T480" i="7" s="1"/>
  <c r="W480" i="7" s="1"/>
  <c r="X480" i="7" s="1"/>
  <c r="M480" i="7"/>
  <c r="D506" i="8"/>
  <c r="C507" i="8"/>
  <c r="N506" i="8"/>
  <c r="P506" i="8" s="1"/>
  <c r="V481" i="7"/>
  <c r="S474" i="8"/>
  <c r="T474" i="8" s="1"/>
  <c r="W474" i="8" s="1"/>
  <c r="X474" i="8" s="1"/>
  <c r="L474" i="8"/>
  <c r="J475" i="8" s="1"/>
  <c r="Q474" i="8"/>
  <c r="R474" i="8" s="1"/>
  <c r="M474" i="8"/>
  <c r="B509" i="8"/>
  <c r="K508" i="8"/>
  <c r="D506" i="7"/>
  <c r="C507" i="7"/>
  <c r="E505" i="7"/>
  <c r="F505" i="7" s="1"/>
  <c r="G505" i="7" s="1"/>
  <c r="O505" i="7"/>
  <c r="O505" i="8"/>
  <c r="E505" i="8"/>
  <c r="F505" i="8" s="1"/>
  <c r="G505" i="8" s="1"/>
  <c r="B509" i="7"/>
  <c r="K508" i="7"/>
  <c r="V475" i="8"/>
  <c r="Q475" i="8" l="1"/>
  <c r="R475" i="8" s="1"/>
  <c r="M475" i="8"/>
  <c r="S475" i="8"/>
  <c r="T475" i="8" s="1"/>
  <c r="W475" i="8" s="1"/>
  <c r="X475" i="8" s="1"/>
  <c r="L475" i="8"/>
  <c r="J476" i="8" s="1"/>
  <c r="L481" i="7"/>
  <c r="J482" i="7" s="1"/>
  <c r="Q481" i="7"/>
  <c r="R481" i="7" s="1"/>
  <c r="S481" i="7" s="1"/>
  <c r="T481" i="7" s="1"/>
  <c r="W481" i="7" s="1"/>
  <c r="X481" i="7" s="1"/>
  <c r="M481" i="7"/>
  <c r="V482" i="7" s="1"/>
  <c r="B510" i="7"/>
  <c r="K509" i="7"/>
  <c r="E506" i="7"/>
  <c r="F506" i="7" s="1"/>
  <c r="G506" i="7" s="1"/>
  <c r="O506" i="7"/>
  <c r="E506" i="8"/>
  <c r="F506" i="8" s="1"/>
  <c r="G506" i="8" s="1"/>
  <c r="O506" i="8"/>
  <c r="V476" i="8"/>
  <c r="N507" i="8"/>
  <c r="P507" i="8" s="1"/>
  <c r="C508" i="8"/>
  <c r="D507" i="8"/>
  <c r="B510" i="8"/>
  <c r="K509" i="8"/>
  <c r="C508" i="7"/>
  <c r="D507" i="7"/>
  <c r="Q482" i="7" l="1"/>
  <c r="R482" i="7" s="1"/>
  <c r="S482" i="7"/>
  <c r="T482" i="7" s="1"/>
  <c r="W482" i="7" s="1"/>
  <c r="X482" i="7" s="1"/>
  <c r="M482" i="7"/>
  <c r="V483" i="7" s="1"/>
  <c r="L482" i="7"/>
  <c r="J483" i="7" s="1"/>
  <c r="M476" i="8"/>
  <c r="L476" i="8"/>
  <c r="J477" i="8" s="1"/>
  <c r="N476" i="8"/>
  <c r="K510" i="7"/>
  <c r="B511" i="7"/>
  <c r="C509" i="8"/>
  <c r="N508" i="8"/>
  <c r="P508" i="8" s="1"/>
  <c r="D508" i="8"/>
  <c r="E507" i="7"/>
  <c r="F507" i="7" s="1"/>
  <c r="G507" i="7" s="1"/>
  <c r="O507" i="7"/>
  <c r="K510" i="8"/>
  <c r="B511" i="8"/>
  <c r="V477" i="8"/>
  <c r="E507" i="8"/>
  <c r="F507" i="8" s="1"/>
  <c r="G507" i="8" s="1"/>
  <c r="O507" i="8"/>
  <c r="C509" i="7"/>
  <c r="D508" i="7"/>
  <c r="L483" i="7" l="1"/>
  <c r="Q483" i="7"/>
  <c r="R483" i="7" s="1"/>
  <c r="M483" i="7"/>
  <c r="S483" i="7"/>
  <c r="T483" i="7" s="1"/>
  <c r="W483" i="7" s="1"/>
  <c r="X483" i="7" s="1"/>
  <c r="J484" i="7"/>
  <c r="L477" i="8"/>
  <c r="Q477" i="8"/>
  <c r="R477" i="8" s="1"/>
  <c r="S477" i="8"/>
  <c r="T477" i="8" s="1"/>
  <c r="W477" i="8" s="1"/>
  <c r="M477" i="8"/>
  <c r="J478" i="8"/>
  <c r="V484" i="7"/>
  <c r="P476" i="8"/>
  <c r="Q476" i="8" s="1"/>
  <c r="R476" i="8" s="1"/>
  <c r="S476" i="8" s="1"/>
  <c r="T476" i="8" s="1"/>
  <c r="W476" i="8" s="1"/>
  <c r="X476" i="8" s="1"/>
  <c r="U477" i="8"/>
  <c r="U478" i="8" s="1"/>
  <c r="U479" i="8" s="1"/>
  <c r="U480" i="8" s="1"/>
  <c r="U481" i="8" s="1"/>
  <c r="U482" i="8" s="1"/>
  <c r="U483" i="8" s="1"/>
  <c r="U484" i="8" s="1"/>
  <c r="U485" i="8" s="1"/>
  <c r="U486" i="8" s="1"/>
  <c r="U487" i="8" s="1"/>
  <c r="U488" i="8" s="1"/>
  <c r="E508" i="7"/>
  <c r="F508" i="7" s="1"/>
  <c r="G508" i="7" s="1"/>
  <c r="O508" i="7"/>
  <c r="B512" i="8"/>
  <c r="K511" i="8"/>
  <c r="O508" i="8"/>
  <c r="E508" i="8"/>
  <c r="F508" i="8" s="1"/>
  <c r="G508" i="8" s="1"/>
  <c r="K511" i="7"/>
  <c r="B512" i="7"/>
  <c r="V478" i="8"/>
  <c r="C510" i="8"/>
  <c r="N509" i="8"/>
  <c r="P509" i="8" s="1"/>
  <c r="D509" i="8"/>
  <c r="C510" i="7"/>
  <c r="D509" i="7"/>
  <c r="D510" i="8" l="1"/>
  <c r="C511" i="8"/>
  <c r="N510" i="8"/>
  <c r="P510" i="8" s="1"/>
  <c r="K512" i="7"/>
  <c r="B513" i="7"/>
  <c r="B513" i="8"/>
  <c r="K512" i="8"/>
  <c r="S484" i="7"/>
  <c r="T484" i="7" s="1"/>
  <c r="W484" i="7" s="1"/>
  <c r="X484" i="7" s="1"/>
  <c r="M484" i="7"/>
  <c r="V485" i="7" s="1"/>
  <c r="L484" i="7"/>
  <c r="J485" i="7" s="1"/>
  <c r="Q484" i="7"/>
  <c r="R484" i="7" s="1"/>
  <c r="M478" i="8"/>
  <c r="V479" i="8" s="1"/>
  <c r="L478" i="8"/>
  <c r="J479" i="8" s="1"/>
  <c r="Q478" i="8"/>
  <c r="R478" i="8" s="1"/>
  <c r="S478" i="8" s="1"/>
  <c r="T478" i="8" s="1"/>
  <c r="W478" i="8" s="1"/>
  <c r="X478" i="8" s="1"/>
  <c r="X477" i="8"/>
  <c r="D510" i="7"/>
  <c r="C511" i="7"/>
  <c r="O509" i="7"/>
  <c r="E509" i="7"/>
  <c r="F509" i="7" s="1"/>
  <c r="G509" i="7" s="1"/>
  <c r="O509" i="8"/>
  <c r="E509" i="8"/>
  <c r="F509" i="8" s="1"/>
  <c r="G509" i="8" s="1"/>
  <c r="M485" i="7" l="1"/>
  <c r="V486" i="7" s="1"/>
  <c r="Q485" i="7"/>
  <c r="R485" i="7" s="1"/>
  <c r="L485" i="7"/>
  <c r="J486" i="7" s="1"/>
  <c r="S485" i="7"/>
  <c r="T485" i="7" s="1"/>
  <c r="W485" i="7" s="1"/>
  <c r="X485" i="7" s="1"/>
  <c r="M479" i="8"/>
  <c r="V480" i="8" s="1"/>
  <c r="Q479" i="8"/>
  <c r="R479" i="8" s="1"/>
  <c r="S479" i="8" s="1"/>
  <c r="T479" i="8" s="1"/>
  <c r="W479" i="8" s="1"/>
  <c r="X479" i="8" s="1"/>
  <c r="L479" i="8"/>
  <c r="J480" i="8" s="1"/>
  <c r="D511" i="7"/>
  <c r="C512" i="7"/>
  <c r="O510" i="7"/>
  <c r="E510" i="7"/>
  <c r="F510" i="7" s="1"/>
  <c r="G510" i="7" s="1"/>
  <c r="B514" i="7"/>
  <c r="K513" i="7"/>
  <c r="K513" i="8"/>
  <c r="B514" i="8"/>
  <c r="D511" i="8"/>
  <c r="C512" i="8"/>
  <c r="N511" i="8"/>
  <c r="P511" i="8" s="1"/>
  <c r="O510" i="8"/>
  <c r="E510" i="8"/>
  <c r="F510" i="8" s="1"/>
  <c r="G510" i="8" s="1"/>
  <c r="Q480" i="8" l="1"/>
  <c r="R480" i="8" s="1"/>
  <c r="M480" i="8"/>
  <c r="L480" i="8"/>
  <c r="S480" i="8"/>
  <c r="T480" i="8" s="1"/>
  <c r="W480" i="8" s="1"/>
  <c r="X480" i="8" s="1"/>
  <c r="J481" i="8"/>
  <c r="V481" i="8"/>
  <c r="Q486" i="7"/>
  <c r="R486" i="7" s="1"/>
  <c r="M486" i="7"/>
  <c r="V487" i="7" s="1"/>
  <c r="L486" i="7"/>
  <c r="J487" i="7" s="1"/>
  <c r="S486" i="7"/>
  <c r="T486" i="7" s="1"/>
  <c r="W486" i="7" s="1"/>
  <c r="X486" i="7" s="1"/>
  <c r="D512" i="8"/>
  <c r="C513" i="8"/>
  <c r="K514" i="8"/>
  <c r="B515" i="8"/>
  <c r="E511" i="8"/>
  <c r="F511" i="8" s="1"/>
  <c r="G511" i="8" s="1"/>
  <c r="O511" i="8"/>
  <c r="D512" i="7"/>
  <c r="C513" i="7"/>
  <c r="E511" i="7"/>
  <c r="F511" i="7" s="1"/>
  <c r="G511" i="7" s="1"/>
  <c r="O511" i="7"/>
  <c r="B515" i="7"/>
  <c r="K514" i="7"/>
  <c r="L487" i="7" l="1"/>
  <c r="Q487" i="7"/>
  <c r="R487" i="7" s="1"/>
  <c r="S487" i="7" s="1"/>
  <c r="T487" i="7" s="1"/>
  <c r="W487" i="7" s="1"/>
  <c r="X487" i="7" s="1"/>
  <c r="M487" i="7"/>
  <c r="J488" i="7" s="1"/>
  <c r="V488" i="7"/>
  <c r="C514" i="7"/>
  <c r="D513" i="7"/>
  <c r="E512" i="7"/>
  <c r="F512" i="7" s="1"/>
  <c r="G512" i="7" s="1"/>
  <c r="O512" i="7"/>
  <c r="B516" i="8"/>
  <c r="K515" i="8"/>
  <c r="L481" i="8"/>
  <c r="Q481" i="8"/>
  <c r="R481" i="8" s="1"/>
  <c r="S481" i="8" s="1"/>
  <c r="T481" i="8" s="1"/>
  <c r="W481" i="8" s="1"/>
  <c r="X481" i="8" s="1"/>
  <c r="M481" i="8"/>
  <c r="J482" i="8" s="1"/>
  <c r="V482" i="8"/>
  <c r="D513" i="8"/>
  <c r="C514" i="8"/>
  <c r="N513" i="8"/>
  <c r="P513" i="8" s="1"/>
  <c r="K515" i="7"/>
  <c r="B516" i="7"/>
  <c r="E512" i="8"/>
  <c r="F512" i="8" s="1"/>
  <c r="G512" i="8" s="1"/>
  <c r="O512" i="8"/>
  <c r="Q482" i="8" l="1"/>
  <c r="R482" i="8" s="1"/>
  <c r="S482" i="8" s="1"/>
  <c r="T482" i="8" s="1"/>
  <c r="W482" i="8" s="1"/>
  <c r="X482" i="8" s="1"/>
  <c r="M482" i="8"/>
  <c r="L482" i="8"/>
  <c r="J483" i="8" s="1"/>
  <c r="M488" i="7"/>
  <c r="V489" i="7" s="1"/>
  <c r="L488" i="7"/>
  <c r="J489" i="7" s="1"/>
  <c r="P488" i="7"/>
  <c r="P489" i="7" s="1"/>
  <c r="P490" i="7" s="1"/>
  <c r="P491" i="7" s="1"/>
  <c r="P492" i="7" s="1"/>
  <c r="P493" i="7" s="1"/>
  <c r="P494" i="7" s="1"/>
  <c r="P495" i="7" s="1"/>
  <c r="P496" i="7" s="1"/>
  <c r="P497" i="7" s="1"/>
  <c r="P498" i="7" s="1"/>
  <c r="P499" i="7" s="1"/>
  <c r="K516" i="8"/>
  <c r="B517" i="8"/>
  <c r="D514" i="8"/>
  <c r="N514" i="8"/>
  <c r="P514" i="8" s="1"/>
  <c r="C515" i="8"/>
  <c r="E513" i="8"/>
  <c r="F513" i="8" s="1"/>
  <c r="G513" i="8" s="1"/>
  <c r="O513" i="8"/>
  <c r="V483" i="8"/>
  <c r="C515" i="7"/>
  <c r="D514" i="7"/>
  <c r="K516" i="7"/>
  <c r="B517" i="7"/>
  <c r="E513" i="7"/>
  <c r="F513" i="7" s="1"/>
  <c r="G513" i="7" s="1"/>
  <c r="O513" i="7"/>
  <c r="L489" i="7" l="1"/>
  <c r="J490" i="7" s="1"/>
  <c r="Q489" i="7"/>
  <c r="R489" i="7" s="1"/>
  <c r="S489" i="7"/>
  <c r="T489" i="7" s="1"/>
  <c r="W489" i="7" s="1"/>
  <c r="M489" i="7"/>
  <c r="V490" i="7"/>
  <c r="Q483" i="8"/>
  <c r="R483" i="8" s="1"/>
  <c r="S483" i="8" s="1"/>
  <c r="T483" i="8" s="1"/>
  <c r="W483" i="8" s="1"/>
  <c r="X483" i="8" s="1"/>
  <c r="M483" i="8"/>
  <c r="V484" i="8" s="1"/>
  <c r="L483" i="8"/>
  <c r="J484" i="8" s="1"/>
  <c r="O514" i="7"/>
  <c r="E514" i="7"/>
  <c r="F514" i="7" s="1"/>
  <c r="G514" i="7" s="1"/>
  <c r="K517" i="8"/>
  <c r="B518" i="8"/>
  <c r="Q488" i="7"/>
  <c r="R488" i="7" s="1"/>
  <c r="S488" i="7" s="1"/>
  <c r="T488" i="7" s="1"/>
  <c r="W488" i="7" s="1"/>
  <c r="X488" i="7" s="1"/>
  <c r="N515" i="8"/>
  <c r="P515" i="8" s="1"/>
  <c r="C516" i="8"/>
  <c r="D515" i="8"/>
  <c r="C516" i="7"/>
  <c r="D515" i="7"/>
  <c r="K517" i="7"/>
  <c r="B518" i="7"/>
  <c r="O514" i="8"/>
  <c r="E514" i="8"/>
  <c r="F514" i="8" s="1"/>
  <c r="G514" i="8" s="1"/>
  <c r="M490" i="7" l="1"/>
  <c r="V491" i="7" s="1"/>
  <c r="L490" i="7"/>
  <c r="Q490" i="7"/>
  <c r="R490" i="7" s="1"/>
  <c r="S490" i="7" s="1"/>
  <c r="T490" i="7" s="1"/>
  <c r="W490" i="7" s="1"/>
  <c r="X490" i="7" s="1"/>
  <c r="Q484" i="8"/>
  <c r="R484" i="8" s="1"/>
  <c r="S484" i="8" s="1"/>
  <c r="T484" i="8" s="1"/>
  <c r="W484" i="8" s="1"/>
  <c r="X484" i="8" s="1"/>
  <c r="L484" i="8"/>
  <c r="J485" i="8" s="1"/>
  <c r="M484" i="8"/>
  <c r="V485" i="8" s="1"/>
  <c r="C517" i="8"/>
  <c r="N516" i="8"/>
  <c r="P516" i="8" s="1"/>
  <c r="D516" i="8"/>
  <c r="E515" i="8"/>
  <c r="F515" i="8" s="1"/>
  <c r="G515" i="8" s="1"/>
  <c r="O515" i="8"/>
  <c r="O515" i="7"/>
  <c r="E515" i="7"/>
  <c r="F515" i="7" s="1"/>
  <c r="G515" i="7" s="1"/>
  <c r="D516" i="7"/>
  <c r="C517" i="7"/>
  <c r="K518" i="8"/>
  <c r="B519" i="8"/>
  <c r="X489" i="7"/>
  <c r="K518" i="7"/>
  <c r="B519" i="7"/>
  <c r="Q485" i="8" l="1"/>
  <c r="R485" i="8" s="1"/>
  <c r="S485" i="8" s="1"/>
  <c r="T485" i="8" s="1"/>
  <c r="W485" i="8" s="1"/>
  <c r="X485" i="8" s="1"/>
  <c r="M485" i="8"/>
  <c r="V486" i="8" s="1"/>
  <c r="L485" i="8"/>
  <c r="J486" i="8" s="1"/>
  <c r="C518" i="8"/>
  <c r="N517" i="8"/>
  <c r="P517" i="8" s="1"/>
  <c r="D517" i="8"/>
  <c r="J491" i="7"/>
  <c r="B520" i="7"/>
  <c r="K519" i="7"/>
  <c r="D517" i="7"/>
  <c r="C518" i="7"/>
  <c r="O516" i="7"/>
  <c r="E516" i="7"/>
  <c r="F516" i="7" s="1"/>
  <c r="G516" i="7" s="1"/>
  <c r="B520" i="8"/>
  <c r="K519" i="8"/>
  <c r="E516" i="8"/>
  <c r="F516" i="8" s="1"/>
  <c r="G516" i="8" s="1"/>
  <c r="O516" i="8"/>
  <c r="J487" i="8" l="1"/>
  <c r="Q486" i="8"/>
  <c r="R486" i="8" s="1"/>
  <c r="S486" i="8" s="1"/>
  <c r="T486" i="8" s="1"/>
  <c r="W486" i="8" s="1"/>
  <c r="X486" i="8" s="1"/>
  <c r="L486" i="8"/>
  <c r="M486" i="8"/>
  <c r="V487" i="8"/>
  <c r="B521" i="8"/>
  <c r="K520" i="8"/>
  <c r="B521" i="7"/>
  <c r="K520" i="7"/>
  <c r="O517" i="8"/>
  <c r="E517" i="8"/>
  <c r="F517" i="8" s="1"/>
  <c r="G517" i="8" s="1"/>
  <c r="D518" i="8"/>
  <c r="C519" i="8"/>
  <c r="N518" i="8"/>
  <c r="P518" i="8" s="1"/>
  <c r="E517" i="7"/>
  <c r="F517" i="7" s="1"/>
  <c r="G517" i="7" s="1"/>
  <c r="O517" i="7"/>
  <c r="Q491" i="7"/>
  <c r="R491" i="7" s="1"/>
  <c r="S491" i="7" s="1"/>
  <c r="T491" i="7" s="1"/>
  <c r="W491" i="7" s="1"/>
  <c r="X491" i="7" s="1"/>
  <c r="M491" i="7"/>
  <c r="V492" i="7" s="1"/>
  <c r="L491" i="7"/>
  <c r="J492" i="7" s="1"/>
  <c r="D518" i="7"/>
  <c r="C519" i="7"/>
  <c r="J493" i="7" l="1"/>
  <c r="Q492" i="7"/>
  <c r="R492" i="7" s="1"/>
  <c r="L492" i="7"/>
  <c r="S492" i="7"/>
  <c r="T492" i="7" s="1"/>
  <c r="W492" i="7" s="1"/>
  <c r="X492" i="7" s="1"/>
  <c r="M492" i="7"/>
  <c r="V493" i="7"/>
  <c r="D519" i="7"/>
  <c r="C520" i="7"/>
  <c r="C520" i="8"/>
  <c r="D519" i="8"/>
  <c r="N519" i="8"/>
  <c r="P519" i="8" s="1"/>
  <c r="Q487" i="8"/>
  <c r="R487" i="8" s="1"/>
  <c r="S487" i="8" s="1"/>
  <c r="T487" i="8" s="1"/>
  <c r="W487" i="8" s="1"/>
  <c r="X487" i="8" s="1"/>
  <c r="L487" i="8"/>
  <c r="J488" i="8" s="1"/>
  <c r="M487" i="8"/>
  <c r="V488" i="8" s="1"/>
  <c r="B522" i="7"/>
  <c r="K521" i="7"/>
  <c r="B522" i="8"/>
  <c r="K521" i="8"/>
  <c r="E518" i="7"/>
  <c r="F518" i="7" s="1"/>
  <c r="G518" i="7" s="1"/>
  <c r="O518" i="7"/>
  <c r="E518" i="8"/>
  <c r="F518" i="8" s="1"/>
  <c r="G518" i="8" s="1"/>
  <c r="O518" i="8"/>
  <c r="M488" i="8" l="1"/>
  <c r="V489" i="8" s="1"/>
  <c r="L488" i="8"/>
  <c r="J489" i="8" s="1"/>
  <c r="N488" i="8"/>
  <c r="E519" i="8"/>
  <c r="F519" i="8" s="1"/>
  <c r="G519" i="8" s="1"/>
  <c r="O519" i="8"/>
  <c r="L493" i="7"/>
  <c r="J494" i="7" s="1"/>
  <c r="S493" i="7"/>
  <c r="T493" i="7" s="1"/>
  <c r="W493" i="7" s="1"/>
  <c r="X493" i="7" s="1"/>
  <c r="Q493" i="7"/>
  <c r="R493" i="7" s="1"/>
  <c r="M493" i="7"/>
  <c r="C521" i="8"/>
  <c r="N520" i="8"/>
  <c r="P520" i="8" s="1"/>
  <c r="D520" i="8"/>
  <c r="K522" i="7"/>
  <c r="B523" i="7"/>
  <c r="E519" i="7"/>
  <c r="F519" i="7" s="1"/>
  <c r="G519" i="7" s="1"/>
  <c r="O519" i="7"/>
  <c r="V494" i="7"/>
  <c r="C521" i="7"/>
  <c r="D520" i="7"/>
  <c r="K522" i="8"/>
  <c r="B523" i="8"/>
  <c r="L489" i="8" l="1"/>
  <c r="Q489" i="8"/>
  <c r="R489" i="8" s="1"/>
  <c r="S489" i="8" s="1"/>
  <c r="T489" i="8" s="1"/>
  <c r="W489" i="8" s="1"/>
  <c r="X489" i="8" s="1"/>
  <c r="M489" i="8"/>
  <c r="J490" i="8" s="1"/>
  <c r="Q494" i="7"/>
  <c r="R494" i="7" s="1"/>
  <c r="S494" i="7"/>
  <c r="T494" i="7" s="1"/>
  <c r="W494" i="7" s="1"/>
  <c r="X494" i="7" s="1"/>
  <c r="M494" i="7"/>
  <c r="L494" i="7"/>
  <c r="J495" i="7" s="1"/>
  <c r="V490" i="8"/>
  <c r="K523" i="7"/>
  <c r="B524" i="7"/>
  <c r="O520" i="8"/>
  <c r="E520" i="8"/>
  <c r="F520" i="8" s="1"/>
  <c r="G520" i="8" s="1"/>
  <c r="P488" i="8"/>
  <c r="Q488" i="8" s="1"/>
  <c r="R488" i="8" s="1"/>
  <c r="S488" i="8" s="1"/>
  <c r="T488" i="8" s="1"/>
  <c r="W488" i="8" s="1"/>
  <c r="X488" i="8" s="1"/>
  <c r="U489" i="8"/>
  <c r="U490" i="8" s="1"/>
  <c r="U491" i="8" s="1"/>
  <c r="U492" i="8" s="1"/>
  <c r="U493" i="8" s="1"/>
  <c r="U494" i="8" s="1"/>
  <c r="U495" i="8" s="1"/>
  <c r="U496" i="8" s="1"/>
  <c r="U497" i="8" s="1"/>
  <c r="U498" i="8" s="1"/>
  <c r="U499" i="8" s="1"/>
  <c r="U500" i="8" s="1"/>
  <c r="C522" i="7"/>
  <c r="D521" i="7"/>
  <c r="V495" i="7"/>
  <c r="B524" i="8"/>
  <c r="K523" i="8"/>
  <c r="C522" i="8"/>
  <c r="N521" i="8"/>
  <c r="P521" i="8" s="1"/>
  <c r="D521" i="8"/>
  <c r="O520" i="7"/>
  <c r="E520" i="7"/>
  <c r="F520" i="7" s="1"/>
  <c r="G520" i="7" s="1"/>
  <c r="M490" i="8" l="1"/>
  <c r="L490" i="8"/>
  <c r="J491" i="8" s="1"/>
  <c r="Q490" i="8"/>
  <c r="R490" i="8" s="1"/>
  <c r="S490" i="8" s="1"/>
  <c r="T490" i="8" s="1"/>
  <c r="W490" i="8" s="1"/>
  <c r="X490" i="8" s="1"/>
  <c r="L495" i="7"/>
  <c r="Q495" i="7"/>
  <c r="R495" i="7" s="1"/>
  <c r="M495" i="7"/>
  <c r="V496" i="7" s="1"/>
  <c r="S495" i="7"/>
  <c r="T495" i="7" s="1"/>
  <c r="W495" i="7" s="1"/>
  <c r="X495" i="7" s="1"/>
  <c r="J496" i="7"/>
  <c r="B525" i="8"/>
  <c r="K524" i="8"/>
  <c r="O521" i="7"/>
  <c r="E521" i="7"/>
  <c r="F521" i="7" s="1"/>
  <c r="G521" i="7" s="1"/>
  <c r="V491" i="8"/>
  <c r="O521" i="8"/>
  <c r="E521" i="8"/>
  <c r="F521" i="8" s="1"/>
  <c r="G521" i="8" s="1"/>
  <c r="D522" i="7"/>
  <c r="C523" i="7"/>
  <c r="D522" i="8"/>
  <c r="C523" i="8"/>
  <c r="N522" i="8"/>
  <c r="P522" i="8" s="1"/>
  <c r="K524" i="7"/>
  <c r="B525" i="7"/>
  <c r="L491" i="8" l="1"/>
  <c r="M491" i="8"/>
  <c r="V492" i="8" s="1"/>
  <c r="J492" i="8"/>
  <c r="Q491" i="8"/>
  <c r="R491" i="8" s="1"/>
  <c r="S491" i="8" s="1"/>
  <c r="T491" i="8" s="1"/>
  <c r="W491" i="8" s="1"/>
  <c r="X491" i="8" s="1"/>
  <c r="M496" i="7"/>
  <c r="V497" i="7" s="1"/>
  <c r="L496" i="7"/>
  <c r="J497" i="7"/>
  <c r="Q496" i="7"/>
  <c r="R496" i="7" s="1"/>
  <c r="S496" i="7" s="1"/>
  <c r="T496" i="7" s="1"/>
  <c r="W496" i="7" s="1"/>
  <c r="X496" i="7" s="1"/>
  <c r="O522" i="8"/>
  <c r="E522" i="8"/>
  <c r="F522" i="8" s="1"/>
  <c r="G522" i="8" s="1"/>
  <c r="K525" i="8"/>
  <c r="B526" i="8"/>
  <c r="D523" i="7"/>
  <c r="C524" i="7"/>
  <c r="O522" i="7"/>
  <c r="E522" i="7"/>
  <c r="F522" i="7" s="1"/>
  <c r="G522" i="7" s="1"/>
  <c r="B526" i="7"/>
  <c r="K525" i="7"/>
  <c r="D523" i="8"/>
  <c r="C524" i="8"/>
  <c r="N523" i="8"/>
  <c r="P523" i="8" s="1"/>
  <c r="M492" i="8" l="1"/>
  <c r="V493" i="8" s="1"/>
  <c r="L492" i="8"/>
  <c r="J493" i="8"/>
  <c r="Q492" i="8"/>
  <c r="R492" i="8" s="1"/>
  <c r="S492" i="8" s="1"/>
  <c r="T492" i="8" s="1"/>
  <c r="W492" i="8" s="1"/>
  <c r="X492" i="8" s="1"/>
  <c r="M497" i="7"/>
  <c r="V498" i="7" s="1"/>
  <c r="Q497" i="7"/>
  <c r="R497" i="7" s="1"/>
  <c r="S497" i="7" s="1"/>
  <c r="T497" i="7" s="1"/>
  <c r="W497" i="7" s="1"/>
  <c r="X497" i="7" s="1"/>
  <c r="J498" i="7"/>
  <c r="L497" i="7"/>
  <c r="K526" i="8"/>
  <c r="B527" i="8"/>
  <c r="D524" i="7"/>
  <c r="C525" i="7"/>
  <c r="D524" i="8"/>
  <c r="C525" i="8"/>
  <c r="B527" i="7"/>
  <c r="K526" i="7"/>
  <c r="E523" i="7"/>
  <c r="F523" i="7" s="1"/>
  <c r="G523" i="7" s="1"/>
  <c r="O523" i="7"/>
  <c r="E523" i="8"/>
  <c r="F523" i="8" s="1"/>
  <c r="G523" i="8" s="1"/>
  <c r="O523" i="8"/>
  <c r="Q498" i="7" l="1"/>
  <c r="R498" i="7" s="1"/>
  <c r="M498" i="7"/>
  <c r="V499" i="7" s="1"/>
  <c r="L498" i="7"/>
  <c r="J499" i="7" s="1"/>
  <c r="S498" i="7"/>
  <c r="T498" i="7" s="1"/>
  <c r="W498" i="7" s="1"/>
  <c r="X498" i="7" s="1"/>
  <c r="E524" i="7"/>
  <c r="F524" i="7" s="1"/>
  <c r="G524" i="7" s="1"/>
  <c r="O524" i="7"/>
  <c r="K527" i="7"/>
  <c r="B528" i="7"/>
  <c r="D525" i="8"/>
  <c r="N525" i="8"/>
  <c r="P525" i="8" s="1"/>
  <c r="C526" i="8"/>
  <c r="B528" i="8"/>
  <c r="K527" i="8"/>
  <c r="E524" i="8"/>
  <c r="F524" i="8" s="1"/>
  <c r="G524" i="8" s="1"/>
  <c r="O524" i="8"/>
  <c r="L493" i="8"/>
  <c r="M493" i="8"/>
  <c r="V494" i="8" s="1"/>
  <c r="J494" i="8"/>
  <c r="Q493" i="8"/>
  <c r="R493" i="8" s="1"/>
  <c r="S493" i="8" s="1"/>
  <c r="T493" i="8" s="1"/>
  <c r="W493" i="8" s="1"/>
  <c r="X493" i="8" s="1"/>
  <c r="C526" i="7"/>
  <c r="D525" i="7"/>
  <c r="L499" i="7" l="1"/>
  <c r="Q499" i="7"/>
  <c r="R499" i="7" s="1"/>
  <c r="S499" i="7" s="1"/>
  <c r="T499" i="7" s="1"/>
  <c r="W499" i="7" s="1"/>
  <c r="X499" i="7" s="1"/>
  <c r="M499" i="7"/>
  <c r="J500" i="7" s="1"/>
  <c r="V500" i="7"/>
  <c r="E525" i="8"/>
  <c r="F525" i="8" s="1"/>
  <c r="G525" i="8" s="1"/>
  <c r="O525" i="8"/>
  <c r="K528" i="7"/>
  <c r="B529" i="7"/>
  <c r="B529" i="8"/>
  <c r="K528" i="8"/>
  <c r="C527" i="7"/>
  <c r="D526" i="7"/>
  <c r="D526" i="8"/>
  <c r="C527" i="8"/>
  <c r="N526" i="8"/>
  <c r="P526" i="8" s="1"/>
  <c r="Q494" i="8"/>
  <c r="R494" i="8" s="1"/>
  <c r="S494" i="8" s="1"/>
  <c r="T494" i="8" s="1"/>
  <c r="W494" i="8" s="1"/>
  <c r="X494" i="8" s="1"/>
  <c r="M494" i="8"/>
  <c r="V495" i="8" s="1"/>
  <c r="L494" i="8"/>
  <c r="E525" i="7"/>
  <c r="F525" i="7" s="1"/>
  <c r="G525" i="7" s="1"/>
  <c r="O525" i="7"/>
  <c r="M500" i="7" l="1"/>
  <c r="L500" i="7"/>
  <c r="J501" i="7" s="1"/>
  <c r="P500" i="7"/>
  <c r="P501" i="7" s="1"/>
  <c r="P502" i="7" s="1"/>
  <c r="P503" i="7" s="1"/>
  <c r="P504" i="7" s="1"/>
  <c r="P505" i="7" s="1"/>
  <c r="P506" i="7" s="1"/>
  <c r="P507" i="7" s="1"/>
  <c r="P508" i="7" s="1"/>
  <c r="P509" i="7" s="1"/>
  <c r="P510" i="7" s="1"/>
  <c r="P511" i="7" s="1"/>
  <c r="J495" i="8"/>
  <c r="V501" i="7"/>
  <c r="E526" i="8"/>
  <c r="F526" i="8" s="1"/>
  <c r="G526" i="8" s="1"/>
  <c r="O526" i="8"/>
  <c r="C528" i="7"/>
  <c r="D527" i="7"/>
  <c r="K529" i="7"/>
  <c r="B530" i="7"/>
  <c r="C528" i="8"/>
  <c r="D527" i="8"/>
  <c r="N527" i="8"/>
  <c r="P527" i="8" s="1"/>
  <c r="K529" i="8"/>
  <c r="B530" i="8"/>
  <c r="O526" i="7"/>
  <c r="E526" i="7"/>
  <c r="F526" i="7" s="1"/>
  <c r="G526" i="7" s="1"/>
  <c r="L501" i="7" l="1"/>
  <c r="Q501" i="7"/>
  <c r="R501" i="7" s="1"/>
  <c r="S501" i="7"/>
  <c r="T501" i="7" s="1"/>
  <c r="W501" i="7" s="1"/>
  <c r="M501" i="7"/>
  <c r="J502" i="7"/>
  <c r="Q495" i="8"/>
  <c r="R495" i="8" s="1"/>
  <c r="S495" i="8"/>
  <c r="T495" i="8" s="1"/>
  <c r="W495" i="8" s="1"/>
  <c r="X495" i="8" s="1"/>
  <c r="M495" i="8"/>
  <c r="V496" i="8" s="1"/>
  <c r="L495" i="8"/>
  <c r="J496" i="8" s="1"/>
  <c r="C529" i="8"/>
  <c r="N528" i="8"/>
  <c r="P528" i="8" s="1"/>
  <c r="D528" i="8"/>
  <c r="O527" i="7"/>
  <c r="E527" i="7"/>
  <c r="F527" i="7" s="1"/>
  <c r="G527" i="7" s="1"/>
  <c r="V502" i="7"/>
  <c r="E527" i="8"/>
  <c r="F527" i="8" s="1"/>
  <c r="G527" i="8" s="1"/>
  <c r="O527" i="8"/>
  <c r="B531" i="8"/>
  <c r="K530" i="8"/>
  <c r="K530" i="7"/>
  <c r="B531" i="7"/>
  <c r="D528" i="7"/>
  <c r="C529" i="7"/>
  <c r="Q500" i="7"/>
  <c r="R500" i="7" s="1"/>
  <c r="S500" i="7" s="1"/>
  <c r="T500" i="7" s="1"/>
  <c r="W500" i="7" s="1"/>
  <c r="X500" i="7" s="1"/>
  <c r="S496" i="8" l="1"/>
  <c r="T496" i="8" s="1"/>
  <c r="W496" i="8" s="1"/>
  <c r="X496" i="8" s="1"/>
  <c r="Q496" i="8"/>
  <c r="R496" i="8" s="1"/>
  <c r="M496" i="8"/>
  <c r="L496" i="8"/>
  <c r="J497" i="8" s="1"/>
  <c r="B532" i="7"/>
  <c r="K531" i="7"/>
  <c r="V497" i="8"/>
  <c r="B532" i="8"/>
  <c r="K531" i="8"/>
  <c r="V503" i="7"/>
  <c r="M502" i="7"/>
  <c r="S502" i="7"/>
  <c r="T502" i="7" s="1"/>
  <c r="W502" i="7" s="1"/>
  <c r="X502" i="7" s="1"/>
  <c r="L502" i="7"/>
  <c r="J503" i="7" s="1"/>
  <c r="Q502" i="7"/>
  <c r="R502" i="7" s="1"/>
  <c r="X501" i="7"/>
  <c r="D529" i="7"/>
  <c r="C530" i="7"/>
  <c r="E528" i="8"/>
  <c r="F528" i="8" s="1"/>
  <c r="G528" i="8" s="1"/>
  <c r="O528" i="8"/>
  <c r="O528" i="7"/>
  <c r="E528" i="7"/>
  <c r="F528" i="7" s="1"/>
  <c r="G528" i="7" s="1"/>
  <c r="C530" i="8"/>
  <c r="N529" i="8"/>
  <c r="P529" i="8" s="1"/>
  <c r="D529" i="8"/>
  <c r="J504" i="7" l="1"/>
  <c r="Q503" i="7"/>
  <c r="R503" i="7" s="1"/>
  <c r="S503" i="7" s="1"/>
  <c r="T503" i="7" s="1"/>
  <c r="W503" i="7" s="1"/>
  <c r="X503" i="7" s="1"/>
  <c r="M503" i="7"/>
  <c r="L503" i="7"/>
  <c r="Q497" i="8"/>
  <c r="R497" i="8" s="1"/>
  <c r="S497" i="8"/>
  <c r="T497" i="8" s="1"/>
  <c r="W497" i="8" s="1"/>
  <c r="X497" i="8" s="1"/>
  <c r="M497" i="8"/>
  <c r="V498" i="8" s="1"/>
  <c r="L497" i="8"/>
  <c r="J498" i="8" s="1"/>
  <c r="E529" i="7"/>
  <c r="F529" i="7" s="1"/>
  <c r="G529" i="7" s="1"/>
  <c r="O529" i="7"/>
  <c r="O529" i="8"/>
  <c r="E529" i="8"/>
  <c r="F529" i="8" s="1"/>
  <c r="G529" i="8" s="1"/>
  <c r="V504" i="7"/>
  <c r="D530" i="7"/>
  <c r="C531" i="7"/>
  <c r="K532" i="7"/>
  <c r="B533" i="7"/>
  <c r="D530" i="8"/>
  <c r="C531" i="8"/>
  <c r="N530" i="8"/>
  <c r="P530" i="8" s="1"/>
  <c r="B533" i="8"/>
  <c r="K532" i="8"/>
  <c r="Q498" i="8" l="1"/>
  <c r="R498" i="8" s="1"/>
  <c r="S498" i="8" s="1"/>
  <c r="T498" i="8" s="1"/>
  <c r="W498" i="8" s="1"/>
  <c r="X498" i="8" s="1"/>
  <c r="M498" i="8"/>
  <c r="V499" i="8" s="1"/>
  <c r="L498" i="8"/>
  <c r="J499" i="8" s="1"/>
  <c r="Q504" i="7"/>
  <c r="R504" i="7" s="1"/>
  <c r="S504" i="7" s="1"/>
  <c r="T504" i="7" s="1"/>
  <c r="W504" i="7" s="1"/>
  <c r="X504" i="7" s="1"/>
  <c r="M504" i="7"/>
  <c r="V505" i="7" s="1"/>
  <c r="L504" i="7"/>
  <c r="J505" i="7" s="1"/>
  <c r="K533" i="7"/>
  <c r="B534" i="7"/>
  <c r="D531" i="8"/>
  <c r="C532" i="8"/>
  <c r="N531" i="8"/>
  <c r="P531" i="8" s="1"/>
  <c r="O530" i="8"/>
  <c r="E530" i="8"/>
  <c r="F530" i="8" s="1"/>
  <c r="G530" i="8" s="1"/>
  <c r="C532" i="7"/>
  <c r="D531" i="7"/>
  <c r="E530" i="7"/>
  <c r="F530" i="7" s="1"/>
  <c r="G530" i="7" s="1"/>
  <c r="O530" i="7"/>
  <c r="B534" i="8"/>
  <c r="K533" i="8"/>
  <c r="Q505" i="7" l="1"/>
  <c r="R505" i="7" s="1"/>
  <c r="S505" i="7"/>
  <c r="T505" i="7" s="1"/>
  <c r="W505" i="7" s="1"/>
  <c r="X505" i="7" s="1"/>
  <c r="M505" i="7"/>
  <c r="V506" i="7" s="1"/>
  <c r="L505" i="7"/>
  <c r="J506" i="7" s="1"/>
  <c r="M499" i="8"/>
  <c r="V500" i="8" s="1"/>
  <c r="L499" i="8"/>
  <c r="J500" i="8" s="1"/>
  <c r="Q499" i="8"/>
  <c r="R499" i="8" s="1"/>
  <c r="S499" i="8" s="1"/>
  <c r="T499" i="8" s="1"/>
  <c r="W499" i="8" s="1"/>
  <c r="X499" i="8" s="1"/>
  <c r="E531" i="7"/>
  <c r="F531" i="7" s="1"/>
  <c r="G531" i="7" s="1"/>
  <c r="O531" i="7"/>
  <c r="C533" i="7"/>
  <c r="D532" i="7"/>
  <c r="B535" i="8"/>
  <c r="K534" i="8"/>
  <c r="C533" i="8"/>
  <c r="N532" i="8"/>
  <c r="P532" i="8" s="1"/>
  <c r="D532" i="8"/>
  <c r="E531" i="8"/>
  <c r="F531" i="8" s="1"/>
  <c r="G531" i="8" s="1"/>
  <c r="O531" i="8"/>
  <c r="B535" i="7"/>
  <c r="K534" i="7"/>
  <c r="Q506" i="7" l="1"/>
  <c r="R506" i="7" s="1"/>
  <c r="L506" i="7"/>
  <c r="S506" i="7"/>
  <c r="T506" i="7" s="1"/>
  <c r="W506" i="7" s="1"/>
  <c r="X506" i="7" s="1"/>
  <c r="M506" i="7"/>
  <c r="V507" i="7" s="1"/>
  <c r="L500" i="8"/>
  <c r="M500" i="8"/>
  <c r="J501" i="8" s="1"/>
  <c r="N500" i="8"/>
  <c r="E532" i="8"/>
  <c r="F532" i="8" s="1"/>
  <c r="G532" i="8" s="1"/>
  <c r="O532" i="8"/>
  <c r="C534" i="7"/>
  <c r="D533" i="7"/>
  <c r="B536" i="8"/>
  <c r="K535" i="8"/>
  <c r="K535" i="7"/>
  <c r="B536" i="7"/>
  <c r="D533" i="8"/>
  <c r="C534" i="8"/>
  <c r="N533" i="8"/>
  <c r="P533" i="8" s="1"/>
  <c r="E532" i="7"/>
  <c r="F532" i="7" s="1"/>
  <c r="G532" i="7" s="1"/>
  <c r="O532" i="7"/>
  <c r="M501" i="8" l="1"/>
  <c r="L501" i="8"/>
  <c r="Q501" i="8"/>
  <c r="R501" i="8" s="1"/>
  <c r="S501" i="8" s="1"/>
  <c r="T501" i="8" s="1"/>
  <c r="W501" i="8" s="1"/>
  <c r="X501" i="8" s="1"/>
  <c r="J502" i="8"/>
  <c r="O533" i="8"/>
  <c r="E533" i="8"/>
  <c r="F533" i="8" s="1"/>
  <c r="G533" i="8" s="1"/>
  <c r="V501" i="8"/>
  <c r="V502" i="8" s="1"/>
  <c r="B537" i="7"/>
  <c r="K536" i="7"/>
  <c r="E533" i="7"/>
  <c r="F533" i="7" s="1"/>
  <c r="G533" i="7" s="1"/>
  <c r="O533" i="7"/>
  <c r="D534" i="7"/>
  <c r="C535" i="7"/>
  <c r="J507" i="7"/>
  <c r="P500" i="8"/>
  <c r="Q500" i="8" s="1"/>
  <c r="R500" i="8" s="1"/>
  <c r="S500" i="8" s="1"/>
  <c r="T500" i="8" s="1"/>
  <c r="W500" i="8" s="1"/>
  <c r="X500" i="8" s="1"/>
  <c r="U501" i="8"/>
  <c r="U502" i="8" s="1"/>
  <c r="U503" i="8" s="1"/>
  <c r="U504" i="8" s="1"/>
  <c r="U505" i="8" s="1"/>
  <c r="U506" i="8" s="1"/>
  <c r="U507" i="8" s="1"/>
  <c r="U508" i="8" s="1"/>
  <c r="U509" i="8" s="1"/>
  <c r="U510" i="8" s="1"/>
  <c r="U511" i="8" s="1"/>
  <c r="U512" i="8" s="1"/>
  <c r="K536" i="8"/>
  <c r="B537" i="8"/>
  <c r="D534" i="8"/>
  <c r="C535" i="8"/>
  <c r="N534" i="8"/>
  <c r="P534" i="8" s="1"/>
  <c r="K537" i="8" l="1"/>
  <c r="B538" i="8"/>
  <c r="M502" i="8"/>
  <c r="V503" i="8" s="1"/>
  <c r="L502" i="8"/>
  <c r="J503" i="8" s="1"/>
  <c r="Q502" i="8"/>
  <c r="R502" i="8" s="1"/>
  <c r="S502" i="8" s="1"/>
  <c r="T502" i="8" s="1"/>
  <c r="W502" i="8" s="1"/>
  <c r="X502" i="8" s="1"/>
  <c r="E534" i="8"/>
  <c r="F534" i="8" s="1"/>
  <c r="G534" i="8" s="1"/>
  <c r="O534" i="8"/>
  <c r="B538" i="7"/>
  <c r="K537" i="7"/>
  <c r="M507" i="7"/>
  <c r="V508" i="7" s="1"/>
  <c r="L507" i="7"/>
  <c r="J508" i="7" s="1"/>
  <c r="Q507" i="7"/>
  <c r="R507" i="7" s="1"/>
  <c r="S507" i="7" s="1"/>
  <c r="T507" i="7" s="1"/>
  <c r="W507" i="7" s="1"/>
  <c r="X507" i="7" s="1"/>
  <c r="E534" i="7"/>
  <c r="F534" i="7" s="1"/>
  <c r="G534" i="7" s="1"/>
  <c r="O534" i="7"/>
  <c r="C536" i="7"/>
  <c r="D535" i="7"/>
  <c r="D535" i="8"/>
  <c r="C536" i="8"/>
  <c r="N535" i="8"/>
  <c r="P535" i="8" s="1"/>
  <c r="M508" i="7" l="1"/>
  <c r="L508" i="7"/>
  <c r="J509" i="7"/>
  <c r="Q508" i="7"/>
  <c r="R508" i="7" s="1"/>
  <c r="S508" i="7" s="1"/>
  <c r="T508" i="7" s="1"/>
  <c r="W508" i="7" s="1"/>
  <c r="X508" i="7" s="1"/>
  <c r="Q503" i="8"/>
  <c r="R503" i="8" s="1"/>
  <c r="M503" i="8"/>
  <c r="S503" i="8"/>
  <c r="T503" i="8" s="1"/>
  <c r="W503" i="8" s="1"/>
  <c r="X503" i="8" s="1"/>
  <c r="L503" i="8"/>
  <c r="J504" i="8" s="1"/>
  <c r="V504" i="8"/>
  <c r="K538" i="7"/>
  <c r="B539" i="7"/>
  <c r="C537" i="7"/>
  <c r="D536" i="7"/>
  <c r="V509" i="7"/>
  <c r="K538" i="8"/>
  <c r="B539" i="8"/>
  <c r="O535" i="7"/>
  <c r="E535" i="7"/>
  <c r="F535" i="7" s="1"/>
  <c r="G535" i="7" s="1"/>
  <c r="D536" i="8"/>
  <c r="C537" i="8"/>
  <c r="E535" i="8"/>
  <c r="F535" i="8" s="1"/>
  <c r="G535" i="8" s="1"/>
  <c r="O535" i="8"/>
  <c r="M504" i="8" l="1"/>
  <c r="Q504" i="8"/>
  <c r="R504" i="8" s="1"/>
  <c r="S504" i="8" s="1"/>
  <c r="T504" i="8" s="1"/>
  <c r="W504" i="8" s="1"/>
  <c r="X504" i="8" s="1"/>
  <c r="L504" i="8"/>
  <c r="J505" i="8" s="1"/>
  <c r="B540" i="8"/>
  <c r="K539" i="8"/>
  <c r="E536" i="8"/>
  <c r="F536" i="8" s="1"/>
  <c r="G536" i="8" s="1"/>
  <c r="O536" i="8"/>
  <c r="J510" i="7"/>
  <c r="M509" i="7"/>
  <c r="V510" i="7" s="1"/>
  <c r="Q509" i="7"/>
  <c r="R509" i="7" s="1"/>
  <c r="L509" i="7"/>
  <c r="S509" i="7"/>
  <c r="T509" i="7" s="1"/>
  <c r="W509" i="7" s="1"/>
  <c r="X509" i="7" s="1"/>
  <c r="O536" i="7"/>
  <c r="E536" i="7"/>
  <c r="F536" i="7" s="1"/>
  <c r="G536" i="7" s="1"/>
  <c r="D537" i="7"/>
  <c r="C538" i="7"/>
  <c r="V505" i="8"/>
  <c r="D537" i="8"/>
  <c r="C538" i="8"/>
  <c r="N537" i="8"/>
  <c r="P537" i="8" s="1"/>
  <c r="K539" i="7"/>
  <c r="B540" i="7"/>
  <c r="M505" i="8" l="1"/>
  <c r="Q505" i="8"/>
  <c r="R505" i="8" s="1"/>
  <c r="S505" i="8" s="1"/>
  <c r="T505" i="8" s="1"/>
  <c r="W505" i="8" s="1"/>
  <c r="X505" i="8" s="1"/>
  <c r="L505" i="8"/>
  <c r="J506" i="8" s="1"/>
  <c r="V511" i="7"/>
  <c r="E537" i="8"/>
  <c r="F537" i="8" s="1"/>
  <c r="G537" i="8" s="1"/>
  <c r="O537" i="8"/>
  <c r="E537" i="7"/>
  <c r="F537" i="7" s="1"/>
  <c r="G537" i="7" s="1"/>
  <c r="O537" i="7"/>
  <c r="V506" i="8"/>
  <c r="J511" i="7"/>
  <c r="Q510" i="7"/>
  <c r="R510" i="7" s="1"/>
  <c r="M510" i="7"/>
  <c r="L510" i="7"/>
  <c r="S510" i="7"/>
  <c r="T510" i="7" s="1"/>
  <c r="W510" i="7" s="1"/>
  <c r="X510" i="7" s="1"/>
  <c r="C539" i="7"/>
  <c r="D538" i="7"/>
  <c r="K540" i="7"/>
  <c r="B541" i="7"/>
  <c r="B541" i="8"/>
  <c r="K540" i="8"/>
  <c r="D538" i="8"/>
  <c r="N538" i="8"/>
  <c r="P538" i="8" s="1"/>
  <c r="C539" i="8"/>
  <c r="L506" i="8" l="1"/>
  <c r="Q506" i="8"/>
  <c r="R506" i="8" s="1"/>
  <c r="S506" i="8"/>
  <c r="T506" i="8" s="1"/>
  <c r="W506" i="8" s="1"/>
  <c r="X506" i="8" s="1"/>
  <c r="M506" i="8"/>
  <c r="V507" i="8" s="1"/>
  <c r="B542" i="8"/>
  <c r="K541" i="8"/>
  <c r="Q511" i="7"/>
  <c r="R511" i="7" s="1"/>
  <c r="L511" i="7"/>
  <c r="S511" i="7"/>
  <c r="T511" i="7" s="1"/>
  <c r="W511" i="7" s="1"/>
  <c r="X511" i="7" s="1"/>
  <c r="M511" i="7"/>
  <c r="V512" i="7" s="1"/>
  <c r="N539" i="8"/>
  <c r="P539" i="8" s="1"/>
  <c r="D539" i="8"/>
  <c r="C540" i="8"/>
  <c r="B542" i="7"/>
  <c r="K541" i="7"/>
  <c r="E538" i="7"/>
  <c r="F538" i="7" s="1"/>
  <c r="G538" i="7" s="1"/>
  <c r="O538" i="7"/>
  <c r="E538" i="8"/>
  <c r="F538" i="8" s="1"/>
  <c r="G538" i="8" s="1"/>
  <c r="O538" i="8"/>
  <c r="C540" i="7"/>
  <c r="D539" i="7"/>
  <c r="J512" i="7" l="1"/>
  <c r="E539" i="8"/>
  <c r="F539" i="8" s="1"/>
  <c r="G539" i="8" s="1"/>
  <c r="O539" i="8"/>
  <c r="K542" i="7"/>
  <c r="B543" i="7"/>
  <c r="B543" i="8"/>
  <c r="K542" i="8"/>
  <c r="E539" i="7"/>
  <c r="F539" i="7" s="1"/>
  <c r="G539" i="7" s="1"/>
  <c r="O539" i="7"/>
  <c r="C541" i="8"/>
  <c r="N540" i="8"/>
  <c r="P540" i="8" s="1"/>
  <c r="D540" i="8"/>
  <c r="D540" i="7"/>
  <c r="C541" i="7"/>
  <c r="J507" i="8"/>
  <c r="C542" i="8" l="1"/>
  <c r="N541" i="8"/>
  <c r="P541" i="8" s="1"/>
  <c r="D541" i="8"/>
  <c r="M507" i="8"/>
  <c r="V508" i="8" s="1"/>
  <c r="Q507" i="8"/>
  <c r="R507" i="8" s="1"/>
  <c r="S507" i="8"/>
  <c r="T507" i="8" s="1"/>
  <c r="W507" i="8" s="1"/>
  <c r="X507" i="8" s="1"/>
  <c r="L507" i="8"/>
  <c r="J508" i="8" s="1"/>
  <c r="B544" i="7"/>
  <c r="K543" i="7"/>
  <c r="D541" i="7"/>
  <c r="C542" i="7"/>
  <c r="L512" i="7"/>
  <c r="M512" i="7"/>
  <c r="V513" i="7" s="1"/>
  <c r="P512" i="7"/>
  <c r="P513" i="7" s="1"/>
  <c r="P514" i="7" s="1"/>
  <c r="P515" i="7" s="1"/>
  <c r="P516" i="7" s="1"/>
  <c r="P517" i="7" s="1"/>
  <c r="P518" i="7" s="1"/>
  <c r="P519" i="7" s="1"/>
  <c r="P520" i="7" s="1"/>
  <c r="P521" i="7" s="1"/>
  <c r="P522" i="7" s="1"/>
  <c r="P523" i="7" s="1"/>
  <c r="B544" i="8"/>
  <c r="K543" i="8"/>
  <c r="E540" i="8"/>
  <c r="F540" i="8" s="1"/>
  <c r="G540" i="8" s="1"/>
  <c r="O540" i="8"/>
  <c r="E540" i="7"/>
  <c r="F540" i="7" s="1"/>
  <c r="G540" i="7" s="1"/>
  <c r="O540" i="7"/>
  <c r="M508" i="8" l="1"/>
  <c r="L508" i="8"/>
  <c r="Q508" i="8"/>
  <c r="R508" i="8" s="1"/>
  <c r="S508" i="8" s="1"/>
  <c r="T508" i="8" s="1"/>
  <c r="W508" i="8" s="1"/>
  <c r="X508" i="8" s="1"/>
  <c r="J509" i="8"/>
  <c r="E541" i="7"/>
  <c r="F541" i="7" s="1"/>
  <c r="G541" i="7" s="1"/>
  <c r="O541" i="7"/>
  <c r="J513" i="7"/>
  <c r="V509" i="8"/>
  <c r="K544" i="7"/>
  <c r="B545" i="7"/>
  <c r="Q512" i="7"/>
  <c r="R512" i="7" s="1"/>
  <c r="S512" i="7" s="1"/>
  <c r="T512" i="7" s="1"/>
  <c r="W512" i="7" s="1"/>
  <c r="X512" i="7" s="1"/>
  <c r="O541" i="8"/>
  <c r="E541" i="8"/>
  <c r="F541" i="8" s="1"/>
  <c r="G541" i="8" s="1"/>
  <c r="B545" i="8"/>
  <c r="K544" i="8"/>
  <c r="C543" i="7"/>
  <c r="D542" i="7"/>
  <c r="C543" i="8"/>
  <c r="N542" i="8"/>
  <c r="P542" i="8" s="1"/>
  <c r="D542" i="8"/>
  <c r="K545" i="7" l="1"/>
  <c r="B546" i="7"/>
  <c r="M509" i="8"/>
  <c r="Q509" i="8"/>
  <c r="R509" i="8" s="1"/>
  <c r="S509" i="8" s="1"/>
  <c r="T509" i="8" s="1"/>
  <c r="W509" i="8" s="1"/>
  <c r="X509" i="8" s="1"/>
  <c r="L509" i="8"/>
  <c r="J510" i="8" s="1"/>
  <c r="E542" i="7"/>
  <c r="F542" i="7" s="1"/>
  <c r="G542" i="7" s="1"/>
  <c r="O542" i="7"/>
  <c r="M513" i="7"/>
  <c r="V514" i="7" s="1"/>
  <c r="L513" i="7"/>
  <c r="J514" i="7" s="1"/>
  <c r="S513" i="7"/>
  <c r="T513" i="7" s="1"/>
  <c r="W513" i="7" s="1"/>
  <c r="X513" i="7" s="1"/>
  <c r="Q513" i="7"/>
  <c r="R513" i="7" s="1"/>
  <c r="D543" i="7"/>
  <c r="C544" i="7"/>
  <c r="B546" i="8"/>
  <c r="K545" i="8"/>
  <c r="D543" i="8"/>
  <c r="C544" i="8"/>
  <c r="N543" i="8"/>
  <c r="P543" i="8" s="1"/>
  <c r="V510" i="8"/>
  <c r="O542" i="8"/>
  <c r="E542" i="8"/>
  <c r="F542" i="8" s="1"/>
  <c r="G542" i="8" s="1"/>
  <c r="L510" i="8" l="1"/>
  <c r="Q510" i="8"/>
  <c r="R510" i="8" s="1"/>
  <c r="S510" i="8" s="1"/>
  <c r="T510" i="8" s="1"/>
  <c r="W510" i="8" s="1"/>
  <c r="X510" i="8" s="1"/>
  <c r="M510" i="8"/>
  <c r="V511" i="8" s="1"/>
  <c r="M514" i="7"/>
  <c r="V515" i="7" s="1"/>
  <c r="L514" i="7"/>
  <c r="J515" i="7"/>
  <c r="Q514" i="7"/>
  <c r="R514" i="7" s="1"/>
  <c r="S514" i="7" s="1"/>
  <c r="T514" i="7" s="1"/>
  <c r="W514" i="7" s="1"/>
  <c r="X514" i="7" s="1"/>
  <c r="D544" i="7"/>
  <c r="C545" i="7"/>
  <c r="B547" i="8"/>
  <c r="K546" i="8"/>
  <c r="O543" i="7"/>
  <c r="E543" i="7"/>
  <c r="F543" i="7" s="1"/>
  <c r="G543" i="7" s="1"/>
  <c r="D544" i="8"/>
  <c r="C545" i="8"/>
  <c r="N544" i="8"/>
  <c r="P544" i="8" s="1"/>
  <c r="O543" i="8"/>
  <c r="E543" i="8"/>
  <c r="F543" i="8" s="1"/>
  <c r="G543" i="8" s="1"/>
  <c r="B547" i="7"/>
  <c r="K546" i="7"/>
  <c r="D545" i="8" l="1"/>
  <c r="C546" i="8"/>
  <c r="N545" i="8"/>
  <c r="P545" i="8" s="1"/>
  <c r="B548" i="8"/>
  <c r="K548" i="8" s="1"/>
  <c r="K547" i="8"/>
  <c r="Q515" i="7"/>
  <c r="R515" i="7" s="1"/>
  <c r="S515" i="7" s="1"/>
  <c r="T515" i="7" s="1"/>
  <c r="W515" i="7" s="1"/>
  <c r="X515" i="7" s="1"/>
  <c r="M515" i="7"/>
  <c r="V516" i="7" s="1"/>
  <c r="L515" i="7"/>
  <c r="E544" i="8"/>
  <c r="F544" i="8" s="1"/>
  <c r="G544" i="8" s="1"/>
  <c r="O544" i="8"/>
  <c r="D545" i="7"/>
  <c r="C546" i="7"/>
  <c r="J511" i="8"/>
  <c r="K547" i="7"/>
  <c r="B548" i="7"/>
  <c r="K548" i="7" s="1"/>
  <c r="E544" i="7"/>
  <c r="F544" i="7" s="1"/>
  <c r="G544" i="7" s="1"/>
  <c r="O544" i="7"/>
  <c r="J516" i="7" l="1"/>
  <c r="Q511" i="8"/>
  <c r="R511" i="8" s="1"/>
  <c r="M511" i="8"/>
  <c r="V512" i="8" s="1"/>
  <c r="L511" i="8"/>
  <c r="J512" i="8" s="1"/>
  <c r="S511" i="8"/>
  <c r="T511" i="8" s="1"/>
  <c r="W511" i="8" s="1"/>
  <c r="X511" i="8" s="1"/>
  <c r="D546" i="7"/>
  <c r="C547" i="7"/>
  <c r="D546" i="8"/>
  <c r="C547" i="8"/>
  <c r="N546" i="8"/>
  <c r="P546" i="8" s="1"/>
  <c r="E545" i="7"/>
  <c r="F545" i="7" s="1"/>
  <c r="G545" i="7" s="1"/>
  <c r="O545" i="7"/>
  <c r="E545" i="8"/>
  <c r="F545" i="8" s="1"/>
  <c r="G545" i="8" s="1"/>
  <c r="O545" i="8"/>
  <c r="L512" i="8" l="1"/>
  <c r="J513" i="8" s="1"/>
  <c r="M512" i="8"/>
  <c r="N512" i="8"/>
  <c r="C548" i="7"/>
  <c r="D547" i="7"/>
  <c r="Q516" i="7"/>
  <c r="R516" i="7" s="1"/>
  <c r="L516" i="7"/>
  <c r="J517" i="7" s="1"/>
  <c r="S516" i="7"/>
  <c r="T516" i="7" s="1"/>
  <c r="W516" i="7" s="1"/>
  <c r="X516" i="7" s="1"/>
  <c r="M516" i="7"/>
  <c r="V517" i="7" s="1"/>
  <c r="V513" i="8"/>
  <c r="O546" i="7"/>
  <c r="E546" i="7"/>
  <c r="F546" i="7" s="1"/>
  <c r="G546" i="7" s="1"/>
  <c r="D547" i="8"/>
  <c r="C548" i="8"/>
  <c r="N547" i="8"/>
  <c r="P547" i="8" s="1"/>
  <c r="E546" i="8"/>
  <c r="F546" i="8" s="1"/>
  <c r="G546" i="8" s="1"/>
  <c r="O546" i="8"/>
  <c r="Q513" i="8" l="1"/>
  <c r="R513" i="8" s="1"/>
  <c r="S513" i="8" s="1"/>
  <c r="T513" i="8" s="1"/>
  <c r="W513" i="8" s="1"/>
  <c r="X513" i="8" s="1"/>
  <c r="M513" i="8"/>
  <c r="L513" i="8"/>
  <c r="J514" i="8" s="1"/>
  <c r="Q517" i="7"/>
  <c r="R517" i="7" s="1"/>
  <c r="S517" i="7"/>
  <c r="T517" i="7" s="1"/>
  <c r="W517" i="7" s="1"/>
  <c r="X517" i="7" s="1"/>
  <c r="M517" i="7"/>
  <c r="V518" i="7" s="1"/>
  <c r="L517" i="7"/>
  <c r="J518" i="7" s="1"/>
  <c r="E547" i="7"/>
  <c r="F547" i="7" s="1"/>
  <c r="G547" i="7" s="1"/>
  <c r="O547" i="7"/>
  <c r="D548" i="8"/>
  <c r="E547" i="8"/>
  <c r="F547" i="8" s="1"/>
  <c r="G547" i="8" s="1"/>
  <c r="O547" i="8"/>
  <c r="D548" i="7"/>
  <c r="P512" i="8"/>
  <c r="Q512" i="8" s="1"/>
  <c r="R512" i="8" s="1"/>
  <c r="S512" i="8" s="1"/>
  <c r="T512" i="8" s="1"/>
  <c r="W512" i="8" s="1"/>
  <c r="X512" i="8" s="1"/>
  <c r="U513" i="8"/>
  <c r="U514" i="8" s="1"/>
  <c r="U515" i="8" s="1"/>
  <c r="U516" i="8" s="1"/>
  <c r="U517" i="8" s="1"/>
  <c r="U518" i="8" s="1"/>
  <c r="U519" i="8" s="1"/>
  <c r="U520" i="8" s="1"/>
  <c r="U521" i="8" s="1"/>
  <c r="U522" i="8" s="1"/>
  <c r="U523" i="8" s="1"/>
  <c r="U524" i="8" s="1"/>
  <c r="V514" i="8"/>
  <c r="Q518" i="7" l="1"/>
  <c r="R518" i="7" s="1"/>
  <c r="L518" i="7"/>
  <c r="S518" i="7"/>
  <c r="T518" i="7" s="1"/>
  <c r="W518" i="7" s="1"/>
  <c r="X518" i="7" s="1"/>
  <c r="M518" i="7"/>
  <c r="V519" i="7" s="1"/>
  <c r="L514" i="8"/>
  <c r="M514" i="8"/>
  <c r="J515" i="8" s="1"/>
  <c r="Q514" i="8"/>
  <c r="R514" i="8" s="1"/>
  <c r="S514" i="8" s="1"/>
  <c r="T514" i="8" s="1"/>
  <c r="W514" i="8" s="1"/>
  <c r="X514" i="8" s="1"/>
  <c r="V515" i="8"/>
  <c r="O548" i="7"/>
  <c r="E548" i="7"/>
  <c r="F548" i="7" s="1"/>
  <c r="G548" i="7" s="1"/>
  <c r="E548" i="8"/>
  <c r="F548" i="8" s="1"/>
  <c r="G548" i="8" s="1"/>
  <c r="O548" i="8"/>
  <c r="Q515" i="8" l="1"/>
  <c r="R515" i="8" s="1"/>
  <c r="S515" i="8" s="1"/>
  <c r="T515" i="8" s="1"/>
  <c r="W515" i="8" s="1"/>
  <c r="X515" i="8" s="1"/>
  <c r="M515" i="8"/>
  <c r="L515" i="8"/>
  <c r="J516" i="8" s="1"/>
  <c r="V516" i="8"/>
  <c r="J519" i="7"/>
  <c r="J517" i="8" l="1"/>
  <c r="M516" i="8"/>
  <c r="L516" i="8"/>
  <c r="Q516" i="8"/>
  <c r="R516" i="8" s="1"/>
  <c r="S516" i="8"/>
  <c r="T516" i="8" s="1"/>
  <c r="W516" i="8" s="1"/>
  <c r="X516" i="8" s="1"/>
  <c r="M519" i="7"/>
  <c r="V520" i="7" s="1"/>
  <c r="L519" i="7"/>
  <c r="J520" i="7" s="1"/>
  <c r="Q519" i="7"/>
  <c r="R519" i="7" s="1"/>
  <c r="S519" i="7" s="1"/>
  <c r="T519" i="7" s="1"/>
  <c r="W519" i="7" s="1"/>
  <c r="X519" i="7" s="1"/>
  <c r="V517" i="8"/>
  <c r="M520" i="7" l="1"/>
  <c r="L520" i="7"/>
  <c r="J521" i="7" s="1"/>
  <c r="Q520" i="7"/>
  <c r="R520" i="7" s="1"/>
  <c r="S520" i="7" s="1"/>
  <c r="T520" i="7" s="1"/>
  <c r="W520" i="7" s="1"/>
  <c r="X520" i="7" s="1"/>
  <c r="L517" i="8"/>
  <c r="J518" i="8" s="1"/>
  <c r="M517" i="8"/>
  <c r="Q517" i="8"/>
  <c r="R517" i="8" s="1"/>
  <c r="S517" i="8" s="1"/>
  <c r="T517" i="8" s="1"/>
  <c r="W517" i="8" s="1"/>
  <c r="X517" i="8" s="1"/>
  <c r="V521" i="7"/>
  <c r="V518" i="8"/>
  <c r="L518" i="8" l="1"/>
  <c r="Q518" i="8"/>
  <c r="R518" i="8" s="1"/>
  <c r="S518" i="8" s="1"/>
  <c r="T518" i="8" s="1"/>
  <c r="W518" i="8" s="1"/>
  <c r="X518" i="8" s="1"/>
  <c r="M518" i="8"/>
  <c r="J519" i="8" s="1"/>
  <c r="M521" i="7"/>
  <c r="L521" i="7"/>
  <c r="J522" i="7" s="1"/>
  <c r="Q521" i="7"/>
  <c r="R521" i="7" s="1"/>
  <c r="S521" i="7" s="1"/>
  <c r="T521" i="7" s="1"/>
  <c r="W521" i="7" s="1"/>
  <c r="X521" i="7" s="1"/>
  <c r="V522" i="7"/>
  <c r="V519" i="8"/>
  <c r="M519" i="8" l="1"/>
  <c r="L519" i="8"/>
  <c r="J520" i="8"/>
  <c r="Q519" i="8"/>
  <c r="R519" i="8" s="1"/>
  <c r="S519" i="8"/>
  <c r="T519" i="8" s="1"/>
  <c r="W519" i="8" s="1"/>
  <c r="X519" i="8" s="1"/>
  <c r="M522" i="7"/>
  <c r="L522" i="7"/>
  <c r="J523" i="7" s="1"/>
  <c r="S522" i="7"/>
  <c r="T522" i="7" s="1"/>
  <c r="W522" i="7" s="1"/>
  <c r="X522" i="7" s="1"/>
  <c r="Q522" i="7"/>
  <c r="R522" i="7" s="1"/>
  <c r="V520" i="8"/>
  <c r="V523" i="7"/>
  <c r="Q523" i="7" l="1"/>
  <c r="R523" i="7" s="1"/>
  <c r="L523" i="7"/>
  <c r="M523" i="7"/>
  <c r="J524" i="7" s="1"/>
  <c r="S523" i="7"/>
  <c r="T523" i="7" s="1"/>
  <c r="W523" i="7" s="1"/>
  <c r="X523" i="7" s="1"/>
  <c r="M520" i="8"/>
  <c r="V521" i="8" s="1"/>
  <c r="L520" i="8"/>
  <c r="S520" i="8"/>
  <c r="T520" i="8" s="1"/>
  <c r="W520" i="8" s="1"/>
  <c r="X520" i="8" s="1"/>
  <c r="Q520" i="8"/>
  <c r="R520" i="8" s="1"/>
  <c r="J521" i="8"/>
  <c r="V524" i="7"/>
  <c r="L524" i="7" l="1"/>
  <c r="M524" i="7"/>
  <c r="J525" i="7"/>
  <c r="P524" i="7"/>
  <c r="P525" i="7" s="1"/>
  <c r="P526" i="7" s="1"/>
  <c r="P527" i="7" s="1"/>
  <c r="P528" i="7" s="1"/>
  <c r="P529" i="7" s="1"/>
  <c r="P530" i="7" s="1"/>
  <c r="P531" i="7" s="1"/>
  <c r="P532" i="7" s="1"/>
  <c r="P533" i="7" s="1"/>
  <c r="P534" i="7" s="1"/>
  <c r="P535" i="7" s="1"/>
  <c r="V525" i="7"/>
  <c r="M521" i="8"/>
  <c r="V522" i="8" s="1"/>
  <c r="Q521" i="8"/>
  <c r="R521" i="8" s="1"/>
  <c r="S521" i="8" s="1"/>
  <c r="T521" i="8" s="1"/>
  <c r="W521" i="8" s="1"/>
  <c r="X521" i="8" s="1"/>
  <c r="J522" i="8"/>
  <c r="L521" i="8"/>
  <c r="L522" i="8" l="1"/>
  <c r="Q522" i="8"/>
  <c r="R522" i="8" s="1"/>
  <c r="M522" i="8"/>
  <c r="V523" i="8" s="1"/>
  <c r="J523" i="8"/>
  <c r="S522" i="8"/>
  <c r="T522" i="8" s="1"/>
  <c r="W522" i="8" s="1"/>
  <c r="X522" i="8" s="1"/>
  <c r="M525" i="7"/>
  <c r="V526" i="7" s="1"/>
  <c r="L525" i="7"/>
  <c r="J526" i="7" s="1"/>
  <c r="Q525" i="7"/>
  <c r="R525" i="7" s="1"/>
  <c r="S525" i="7" s="1"/>
  <c r="T525" i="7" s="1"/>
  <c r="W525" i="7" s="1"/>
  <c r="X525" i="7" s="1"/>
  <c r="Q524" i="7"/>
  <c r="R524" i="7" s="1"/>
  <c r="S524" i="7" s="1"/>
  <c r="T524" i="7" s="1"/>
  <c r="W524" i="7" s="1"/>
  <c r="X524" i="7" s="1"/>
  <c r="M526" i="7" l="1"/>
  <c r="Q526" i="7"/>
  <c r="R526" i="7" s="1"/>
  <c r="S526" i="7" s="1"/>
  <c r="T526" i="7" s="1"/>
  <c r="W526" i="7" s="1"/>
  <c r="X526" i="7" s="1"/>
  <c r="L526" i="7"/>
  <c r="J527" i="7" s="1"/>
  <c r="V527" i="7"/>
  <c r="Q523" i="8"/>
  <c r="R523" i="8" s="1"/>
  <c r="S523" i="8" s="1"/>
  <c r="T523" i="8" s="1"/>
  <c r="W523" i="8" s="1"/>
  <c r="X523" i="8" s="1"/>
  <c r="M523" i="8"/>
  <c r="V524" i="8" s="1"/>
  <c r="J524" i="8"/>
  <c r="L523" i="8"/>
  <c r="Q527" i="7" l="1"/>
  <c r="R527" i="7" s="1"/>
  <c r="S527" i="7" s="1"/>
  <c r="T527" i="7" s="1"/>
  <c r="W527" i="7" s="1"/>
  <c r="X527" i="7" s="1"/>
  <c r="M527" i="7"/>
  <c r="V528" i="7" s="1"/>
  <c r="L527" i="7"/>
  <c r="J528" i="7" s="1"/>
  <c r="M524" i="8"/>
  <c r="V525" i="8" s="1"/>
  <c r="L524" i="8"/>
  <c r="J525" i="8" s="1"/>
  <c r="N524" i="8"/>
  <c r="Q525" i="8" l="1"/>
  <c r="R525" i="8" s="1"/>
  <c r="S525" i="8" s="1"/>
  <c r="T525" i="8" s="1"/>
  <c r="W525" i="8" s="1"/>
  <c r="X525" i="8" s="1"/>
  <c r="L525" i="8"/>
  <c r="M525" i="8"/>
  <c r="V526" i="8" s="1"/>
  <c r="J526" i="8"/>
  <c r="Q528" i="7"/>
  <c r="R528" i="7" s="1"/>
  <c r="S528" i="7" s="1"/>
  <c r="T528" i="7" s="1"/>
  <c r="W528" i="7" s="1"/>
  <c r="X528" i="7" s="1"/>
  <c r="M528" i="7"/>
  <c r="V529" i="7" s="1"/>
  <c r="L528" i="7"/>
  <c r="J529" i="7" s="1"/>
  <c r="P524" i="8"/>
  <c r="Q524" i="8" s="1"/>
  <c r="R524" i="8" s="1"/>
  <c r="S524" i="8" s="1"/>
  <c r="T524" i="8" s="1"/>
  <c r="W524" i="8" s="1"/>
  <c r="X524" i="8" s="1"/>
  <c r="U525" i="8"/>
  <c r="U526" i="8" s="1"/>
  <c r="U527" i="8" s="1"/>
  <c r="U528" i="8" s="1"/>
  <c r="U529" i="8" s="1"/>
  <c r="U530" i="8" s="1"/>
  <c r="U531" i="8" s="1"/>
  <c r="U532" i="8" s="1"/>
  <c r="U533" i="8" s="1"/>
  <c r="U534" i="8" s="1"/>
  <c r="U535" i="8" s="1"/>
  <c r="U536" i="8" s="1"/>
  <c r="Q529" i="7" l="1"/>
  <c r="R529" i="7" s="1"/>
  <c r="S529" i="7"/>
  <c r="T529" i="7" s="1"/>
  <c r="W529" i="7" s="1"/>
  <c r="X529" i="7" s="1"/>
  <c r="M529" i="7"/>
  <c r="L529" i="7"/>
  <c r="J530" i="7" s="1"/>
  <c r="V530" i="7"/>
  <c r="Q526" i="8"/>
  <c r="R526" i="8" s="1"/>
  <c r="S526" i="8" s="1"/>
  <c r="T526" i="8" s="1"/>
  <c r="W526" i="8" s="1"/>
  <c r="X526" i="8" s="1"/>
  <c r="L526" i="8"/>
  <c r="J527" i="8" s="1"/>
  <c r="M526" i="8"/>
  <c r="V527" i="8" s="1"/>
  <c r="L527" i="8" l="1"/>
  <c r="Q527" i="8"/>
  <c r="R527" i="8" s="1"/>
  <c r="S527" i="8" s="1"/>
  <c r="T527" i="8" s="1"/>
  <c r="W527" i="8" s="1"/>
  <c r="X527" i="8" s="1"/>
  <c r="M527" i="8"/>
  <c r="V528" i="8" s="1"/>
  <c r="Q530" i="7"/>
  <c r="R530" i="7" s="1"/>
  <c r="L530" i="7"/>
  <c r="S530" i="7"/>
  <c r="T530" i="7" s="1"/>
  <c r="W530" i="7" s="1"/>
  <c r="X530" i="7" s="1"/>
  <c r="M530" i="7"/>
  <c r="J531" i="7" s="1"/>
  <c r="V531" i="7"/>
  <c r="M531" i="7" l="1"/>
  <c r="L531" i="7"/>
  <c r="Q531" i="7"/>
  <c r="R531" i="7" s="1"/>
  <c r="S531" i="7" s="1"/>
  <c r="T531" i="7" s="1"/>
  <c r="W531" i="7" s="1"/>
  <c r="X531" i="7" s="1"/>
  <c r="J532" i="7"/>
  <c r="V532" i="7"/>
  <c r="J528" i="8"/>
  <c r="M528" i="8" l="1"/>
  <c r="V529" i="8" s="1"/>
  <c r="L528" i="8"/>
  <c r="J529" i="8" s="1"/>
  <c r="Q528" i="8"/>
  <c r="R528" i="8" s="1"/>
  <c r="S528" i="8" s="1"/>
  <c r="T528" i="8" s="1"/>
  <c r="W528" i="8" s="1"/>
  <c r="X528" i="8" s="1"/>
  <c r="M532" i="7"/>
  <c r="L532" i="7"/>
  <c r="Q532" i="7"/>
  <c r="R532" i="7" s="1"/>
  <c r="S532" i="7" s="1"/>
  <c r="T532" i="7" s="1"/>
  <c r="W532" i="7" s="1"/>
  <c r="X532" i="7" s="1"/>
  <c r="J533" i="7"/>
  <c r="V533" i="7"/>
  <c r="L529" i="8" l="1"/>
  <c r="M529" i="8"/>
  <c r="J530" i="8" s="1"/>
  <c r="Q529" i="8"/>
  <c r="R529" i="8" s="1"/>
  <c r="S529" i="8" s="1"/>
  <c r="T529" i="8" s="1"/>
  <c r="W529" i="8" s="1"/>
  <c r="X529" i="8" s="1"/>
  <c r="L533" i="7"/>
  <c r="Q533" i="7"/>
  <c r="R533" i="7" s="1"/>
  <c r="M533" i="7"/>
  <c r="V534" i="7" s="1"/>
  <c r="S533" i="7"/>
  <c r="T533" i="7" s="1"/>
  <c r="W533" i="7" s="1"/>
  <c r="X533" i="7" s="1"/>
  <c r="V530" i="8"/>
  <c r="M530" i="8" l="1"/>
  <c r="L530" i="8"/>
  <c r="J531" i="8" s="1"/>
  <c r="Q530" i="8"/>
  <c r="R530" i="8" s="1"/>
  <c r="S530" i="8" s="1"/>
  <c r="T530" i="8" s="1"/>
  <c r="W530" i="8" s="1"/>
  <c r="X530" i="8" s="1"/>
  <c r="V531" i="8"/>
  <c r="J534" i="7"/>
  <c r="M531" i="8" l="1"/>
  <c r="L531" i="8"/>
  <c r="J532" i="8"/>
  <c r="Q531" i="8"/>
  <c r="R531" i="8" s="1"/>
  <c r="S531" i="8"/>
  <c r="T531" i="8" s="1"/>
  <c r="W531" i="8" s="1"/>
  <c r="X531" i="8" s="1"/>
  <c r="M534" i="7"/>
  <c r="V535" i="7" s="1"/>
  <c r="Q534" i="7"/>
  <c r="R534" i="7" s="1"/>
  <c r="S534" i="7" s="1"/>
  <c r="T534" i="7" s="1"/>
  <c r="W534" i="7" s="1"/>
  <c r="X534" i="7" s="1"/>
  <c r="L534" i="7"/>
  <c r="J535" i="7" s="1"/>
  <c r="V532" i="8"/>
  <c r="M535" i="7" l="1"/>
  <c r="Q535" i="7"/>
  <c r="R535" i="7" s="1"/>
  <c r="S535" i="7" s="1"/>
  <c r="T535" i="7" s="1"/>
  <c r="W535" i="7" s="1"/>
  <c r="X535" i="7" s="1"/>
  <c r="L535" i="7"/>
  <c r="J536" i="7" s="1"/>
  <c r="V536" i="7"/>
  <c r="Q532" i="8"/>
  <c r="R532" i="8" s="1"/>
  <c r="M532" i="8"/>
  <c r="V533" i="8" s="1"/>
  <c r="L532" i="8"/>
  <c r="J533" i="8"/>
  <c r="S532" i="8"/>
  <c r="T532" i="8" s="1"/>
  <c r="W532" i="8" s="1"/>
  <c r="X532" i="8" s="1"/>
  <c r="M536" i="7" l="1"/>
  <c r="L536" i="7"/>
  <c r="J537" i="7" s="1"/>
  <c r="P536" i="7"/>
  <c r="P537" i="7" s="1"/>
  <c r="P538" i="7" s="1"/>
  <c r="P539" i="7" s="1"/>
  <c r="P540" i="7" s="1"/>
  <c r="P541" i="7" s="1"/>
  <c r="P542" i="7" s="1"/>
  <c r="P543" i="7" s="1"/>
  <c r="P544" i="7" s="1"/>
  <c r="P545" i="7" s="1"/>
  <c r="P546" i="7" s="1"/>
  <c r="P547" i="7" s="1"/>
  <c r="M533" i="8"/>
  <c r="V534" i="8" s="1"/>
  <c r="L533" i="8"/>
  <c r="J534" i="8" s="1"/>
  <c r="Q533" i="8"/>
  <c r="R533" i="8" s="1"/>
  <c r="S533" i="8" s="1"/>
  <c r="T533" i="8" s="1"/>
  <c r="W533" i="8" s="1"/>
  <c r="X533" i="8" s="1"/>
  <c r="V537" i="7"/>
  <c r="S534" i="8" l="1"/>
  <c r="T534" i="8" s="1"/>
  <c r="W534" i="8" s="1"/>
  <c r="X534" i="8" s="1"/>
  <c r="Q534" i="8"/>
  <c r="R534" i="8" s="1"/>
  <c r="M534" i="8"/>
  <c r="L534" i="8"/>
  <c r="J535" i="8"/>
  <c r="V535" i="8"/>
  <c r="L537" i="7"/>
  <c r="J538" i="7" s="1"/>
  <c r="Q537" i="7"/>
  <c r="R537" i="7" s="1"/>
  <c r="S537" i="7" s="1"/>
  <c r="T537" i="7" s="1"/>
  <c r="W537" i="7" s="1"/>
  <c r="X537" i="7" s="1"/>
  <c r="M537" i="7"/>
  <c r="Q536" i="7"/>
  <c r="R536" i="7" s="1"/>
  <c r="S536" i="7" s="1"/>
  <c r="T536" i="7" s="1"/>
  <c r="W536" i="7" s="1"/>
  <c r="X536" i="7" s="1"/>
  <c r="V538" i="7"/>
  <c r="Q538" i="7" l="1"/>
  <c r="R538" i="7" s="1"/>
  <c r="S538" i="7" s="1"/>
  <c r="T538" i="7" s="1"/>
  <c r="W538" i="7" s="1"/>
  <c r="X538" i="7" s="1"/>
  <c r="L538" i="7"/>
  <c r="J539" i="7" s="1"/>
  <c r="M538" i="7"/>
  <c r="V539" i="7" s="1"/>
  <c r="Q535" i="8"/>
  <c r="R535" i="8" s="1"/>
  <c r="M535" i="8"/>
  <c r="V536" i="8" s="1"/>
  <c r="S535" i="8"/>
  <c r="T535" i="8" s="1"/>
  <c r="W535" i="8" s="1"/>
  <c r="X535" i="8" s="1"/>
  <c r="L535" i="8"/>
  <c r="J536" i="8" s="1"/>
  <c r="M536" i="8" l="1"/>
  <c r="L536" i="8"/>
  <c r="N536" i="8"/>
  <c r="J537" i="8" s="1"/>
  <c r="V537" i="8"/>
  <c r="Q539" i="7"/>
  <c r="R539" i="7" s="1"/>
  <c r="S539" i="7" s="1"/>
  <c r="T539" i="7" s="1"/>
  <c r="W539" i="7" s="1"/>
  <c r="X539" i="7" s="1"/>
  <c r="L539" i="7"/>
  <c r="J540" i="7" s="1"/>
  <c r="M539" i="7"/>
  <c r="V540" i="7" s="1"/>
  <c r="S540" i="7" l="1"/>
  <c r="T540" i="7" s="1"/>
  <c r="W540" i="7" s="1"/>
  <c r="X540" i="7" s="1"/>
  <c r="L540" i="7"/>
  <c r="M540" i="7"/>
  <c r="J541" i="7"/>
  <c r="Q540" i="7"/>
  <c r="R540" i="7" s="1"/>
  <c r="V541" i="7"/>
  <c r="Q537" i="8"/>
  <c r="R537" i="8" s="1"/>
  <c r="S537" i="8" s="1"/>
  <c r="T537" i="8" s="1"/>
  <c r="W537" i="8" s="1"/>
  <c r="X537" i="8" s="1"/>
  <c r="L537" i="8"/>
  <c r="M537" i="8"/>
  <c r="V538" i="8" s="1"/>
  <c r="P536" i="8"/>
  <c r="Q536" i="8" s="1"/>
  <c r="R536" i="8" s="1"/>
  <c r="S536" i="8" s="1"/>
  <c r="T536" i="8" s="1"/>
  <c r="W536" i="8" s="1"/>
  <c r="X536" i="8" s="1"/>
  <c r="U537" i="8"/>
  <c r="U538" i="8" s="1"/>
  <c r="U539" i="8" s="1"/>
  <c r="U540" i="8" s="1"/>
  <c r="U541" i="8" s="1"/>
  <c r="U542" i="8" s="1"/>
  <c r="U543" i="8" s="1"/>
  <c r="U544" i="8" s="1"/>
  <c r="U545" i="8" s="1"/>
  <c r="U546" i="8" s="1"/>
  <c r="U547" i="8" s="1"/>
  <c r="U548" i="8" s="1"/>
  <c r="J538" i="8" l="1"/>
  <c r="M541" i="7"/>
  <c r="V542" i="7" s="1"/>
  <c r="L541" i="7"/>
  <c r="Q541" i="7"/>
  <c r="R541" i="7" s="1"/>
  <c r="S541" i="7" s="1"/>
  <c r="T541" i="7" s="1"/>
  <c r="W541" i="7" s="1"/>
  <c r="X541" i="7" s="1"/>
  <c r="J542" i="7"/>
  <c r="L542" i="7" l="1"/>
  <c r="J543" i="7" s="1"/>
  <c r="M542" i="7"/>
  <c r="V543" i="7" s="1"/>
  <c r="Q542" i="7"/>
  <c r="R542" i="7" s="1"/>
  <c r="S542" i="7" s="1"/>
  <c r="T542" i="7" s="1"/>
  <c r="W542" i="7" s="1"/>
  <c r="X542" i="7" s="1"/>
  <c r="Q538" i="8"/>
  <c r="R538" i="8" s="1"/>
  <c r="S538" i="8" s="1"/>
  <c r="T538" i="8" s="1"/>
  <c r="W538" i="8" s="1"/>
  <c r="X538" i="8" s="1"/>
  <c r="L538" i="8"/>
  <c r="J539" i="8" s="1"/>
  <c r="M538" i="8"/>
  <c r="V539" i="8" s="1"/>
  <c r="L539" i="8" l="1"/>
  <c r="Q539" i="8"/>
  <c r="R539" i="8" s="1"/>
  <c r="S539" i="8" s="1"/>
  <c r="T539" i="8" s="1"/>
  <c r="W539" i="8" s="1"/>
  <c r="X539" i="8" s="1"/>
  <c r="M539" i="8"/>
  <c r="J540" i="8" s="1"/>
  <c r="M543" i="7"/>
  <c r="V544" i="7" s="1"/>
  <c r="Q543" i="7"/>
  <c r="R543" i="7" s="1"/>
  <c r="S543" i="7" s="1"/>
  <c r="T543" i="7" s="1"/>
  <c r="W543" i="7" s="1"/>
  <c r="X543" i="7" s="1"/>
  <c r="L543" i="7"/>
  <c r="J544" i="7" s="1"/>
  <c r="V540" i="8"/>
  <c r="M540" i="8" l="1"/>
  <c r="Q540" i="8"/>
  <c r="R540" i="8" s="1"/>
  <c r="S540" i="8" s="1"/>
  <c r="T540" i="8" s="1"/>
  <c r="W540" i="8" s="1"/>
  <c r="X540" i="8" s="1"/>
  <c r="L540" i="8"/>
  <c r="J541" i="8" s="1"/>
  <c r="M544" i="7"/>
  <c r="L544" i="7"/>
  <c r="J545" i="7"/>
  <c r="Q544" i="7"/>
  <c r="R544" i="7" s="1"/>
  <c r="S544" i="7" s="1"/>
  <c r="T544" i="7" s="1"/>
  <c r="W544" i="7" s="1"/>
  <c r="X544" i="7" s="1"/>
  <c r="V545" i="7"/>
  <c r="V541" i="8"/>
  <c r="L541" i="8" l="1"/>
  <c r="Q541" i="8"/>
  <c r="R541" i="8" s="1"/>
  <c r="S541" i="8" s="1"/>
  <c r="T541" i="8" s="1"/>
  <c r="W541" i="8" s="1"/>
  <c r="X541" i="8" s="1"/>
  <c r="M541" i="8"/>
  <c r="J542" i="8" s="1"/>
  <c r="V542" i="8"/>
  <c r="L545" i="7"/>
  <c r="Q545" i="7"/>
  <c r="R545" i="7" s="1"/>
  <c r="S545" i="7" s="1"/>
  <c r="T545" i="7" s="1"/>
  <c r="W545" i="7" s="1"/>
  <c r="X545" i="7" s="1"/>
  <c r="M545" i="7"/>
  <c r="V546" i="7" s="1"/>
  <c r="M542" i="8" l="1"/>
  <c r="L542" i="8"/>
  <c r="J543" i="8" s="1"/>
  <c r="Q542" i="8"/>
  <c r="R542" i="8" s="1"/>
  <c r="S542" i="8"/>
  <c r="T542" i="8" s="1"/>
  <c r="W542" i="8" s="1"/>
  <c r="X542" i="8" s="1"/>
  <c r="J546" i="7"/>
  <c r="V543" i="8"/>
  <c r="M543" i="8" l="1"/>
  <c r="L543" i="8"/>
  <c r="J544" i="8"/>
  <c r="Q543" i="8"/>
  <c r="R543" i="8" s="1"/>
  <c r="S543" i="8" s="1"/>
  <c r="T543" i="8" s="1"/>
  <c r="W543" i="8" s="1"/>
  <c r="X543" i="8" s="1"/>
  <c r="V544" i="8"/>
  <c r="M546" i="7"/>
  <c r="V547" i="7" s="1"/>
  <c r="Q546" i="7"/>
  <c r="R546" i="7" s="1"/>
  <c r="S546" i="7" s="1"/>
  <c r="T546" i="7" s="1"/>
  <c r="W546" i="7" s="1"/>
  <c r="X546" i="7" s="1"/>
  <c r="L546" i="7"/>
  <c r="J547" i="7" s="1"/>
  <c r="Q547" i="7" l="1"/>
  <c r="R547" i="7" s="1"/>
  <c r="S547" i="7" s="1"/>
  <c r="T547" i="7" s="1"/>
  <c r="W547" i="7" s="1"/>
  <c r="X547" i="7" s="1"/>
  <c r="M547" i="7"/>
  <c r="L547" i="7"/>
  <c r="J548" i="7" s="1"/>
  <c r="V548" i="7"/>
  <c r="Q544" i="8"/>
  <c r="R544" i="8" s="1"/>
  <c r="M544" i="8"/>
  <c r="V545" i="8" s="1"/>
  <c r="L544" i="8"/>
  <c r="J545" i="8"/>
  <c r="S544" i="8"/>
  <c r="T544" i="8" s="1"/>
  <c r="W544" i="8" s="1"/>
  <c r="X544" i="8" s="1"/>
  <c r="M548" i="7" l="1"/>
  <c r="L548" i="7"/>
  <c r="P548" i="7"/>
  <c r="Q548" i="7" s="1"/>
  <c r="R548" i="7" s="1"/>
  <c r="S548" i="7" s="1"/>
  <c r="T548" i="7" s="1"/>
  <c r="W548" i="7" s="1"/>
  <c r="X548" i="7" s="1"/>
  <c r="E2" i="9" s="1"/>
  <c r="Q545" i="8"/>
  <c r="R545" i="8" s="1"/>
  <c r="M545" i="8"/>
  <c r="V546" i="8" s="1"/>
  <c r="L545" i="8"/>
  <c r="S545" i="8"/>
  <c r="T545" i="8" s="1"/>
  <c r="W545" i="8" s="1"/>
  <c r="X545" i="8" s="1"/>
  <c r="J546" i="8"/>
  <c r="Q546" i="8" l="1"/>
  <c r="R546" i="8" s="1"/>
  <c r="S546" i="8" s="1"/>
  <c r="T546" i="8" s="1"/>
  <c r="W546" i="8" s="1"/>
  <c r="X546" i="8" s="1"/>
  <c r="M546" i="8"/>
  <c r="V547" i="8" s="1"/>
  <c r="L546" i="8"/>
  <c r="J547" i="8" l="1"/>
  <c r="S547" i="8" l="1"/>
  <c r="T547" i="8" s="1"/>
  <c r="W547" i="8" s="1"/>
  <c r="X547" i="8" s="1"/>
  <c r="Q547" i="8"/>
  <c r="R547" i="8" s="1"/>
  <c r="M547" i="8"/>
  <c r="V548" i="8" s="1"/>
  <c r="L547" i="8"/>
  <c r="J548" i="8" s="1"/>
  <c r="L548" i="8" l="1"/>
  <c r="M548" i="8"/>
  <c r="N548" i="8"/>
  <c r="P548" i="8" s="1"/>
  <c r="Q548" i="8" s="1"/>
  <c r="R548" i="8" s="1"/>
  <c r="S548" i="8" s="1"/>
  <c r="T548" i="8" s="1"/>
  <c r="W548" i="8" s="1"/>
  <c r="X548" i="8" s="1"/>
  <c r="D2" i="9" s="1"/>
  <c r="F2" i="9" s="1"/>
  <c r="G2" i="9" s="1"/>
  <c r="B2" i="10" s="1"/>
</calcChain>
</file>

<file path=xl/sharedStrings.xml><?xml version="1.0" encoding="utf-8"?>
<sst xmlns="http://schemas.openxmlformats.org/spreadsheetml/2006/main" count="87" uniqueCount="60">
  <si>
    <t>Original Name</t>
  </si>
  <si>
    <t>Shortened Name</t>
  </si>
  <si>
    <t>projection_no_fpwd</t>
  </si>
  <si>
    <t>A</t>
  </si>
  <si>
    <t>POLICY_NUMBER</t>
  </si>
  <si>
    <t>PLAN_CODE</t>
  </si>
  <si>
    <t>SEX</t>
  </si>
  <si>
    <t>VALUATION_DATE</t>
  </si>
  <si>
    <t>ISSUE_DATE</t>
  </si>
  <si>
    <t>ISSUE_YEAR</t>
  </si>
  <si>
    <t>ISSUE_MONTH</t>
  </si>
  <si>
    <t>ISSUE_DAY</t>
  </si>
  <si>
    <t>ISSUE_AGE</t>
  </si>
  <si>
    <t>FUND_VALUE</t>
  </si>
  <si>
    <t>CURRENT_RATE</t>
  </si>
  <si>
    <t>MINIMUM_RATE</t>
  </si>
  <si>
    <t>GUARANTEE_END</t>
  </si>
  <si>
    <t>FREE_PWD_PERCENT</t>
  </si>
  <si>
    <t>MATURITY_AGE</t>
  </si>
  <si>
    <t>AVAILABLE_FPWD</t>
  </si>
  <si>
    <t>A7834</t>
  </si>
  <si>
    <t>PKFL</t>
  </si>
  <si>
    <t>M</t>
  </si>
  <si>
    <t>POLICY_YEAR</t>
  </si>
  <si>
    <t>SURRENDER_CHARGE_PERCENT</t>
  </si>
  <si>
    <t>AGE</t>
  </si>
  <si>
    <t>PROBABILITY</t>
  </si>
  <si>
    <t>rate</t>
  </si>
  <si>
    <t>t</t>
  </si>
  <si>
    <t>projection_date</t>
  </si>
  <si>
    <t>policy_duration</t>
  </si>
  <si>
    <t>policy_year</t>
  </si>
  <si>
    <t>attained_age</t>
  </si>
  <si>
    <t>annual_mort</t>
  </si>
  <si>
    <t>monthly_mort</t>
  </si>
  <si>
    <t>stat_disc_rate</t>
  </si>
  <si>
    <t>stat_disc_factor</t>
  </si>
  <si>
    <t>account_value</t>
  </si>
  <si>
    <t>crediting_rate</t>
  </si>
  <si>
    <t>interest_credited</t>
  </si>
  <si>
    <t>death_benefit</t>
  </si>
  <si>
    <t>free_pwd</t>
  </si>
  <si>
    <t>surr_charge_perc</t>
  </si>
  <si>
    <t>fpwd_available</t>
  </si>
  <si>
    <t>non_fpwd_av</t>
  </si>
  <si>
    <t>surr_charge</t>
  </si>
  <si>
    <t>csv</t>
  </si>
  <si>
    <t>csv_reserve</t>
  </si>
  <si>
    <t>pwd_pv</t>
  </si>
  <si>
    <t>db_pv</t>
  </si>
  <si>
    <t>final_pv</t>
  </si>
  <si>
    <t>max_pv</t>
  </si>
  <si>
    <t>val_date</t>
  </si>
  <si>
    <t>csv_at_valuation</t>
  </si>
  <si>
    <t>fpwd_gpv</t>
  </si>
  <si>
    <t>no_fpwd_gpv</t>
  </si>
  <si>
    <t>max_gpv</t>
  </si>
  <si>
    <t>stat_reserve</t>
  </si>
  <si>
    <t>fpwd</t>
  </si>
  <si>
    <t>no_fpwd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</si>
</sst>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tract" displayName="extract" ref="A1:P2" totalsRowShown="0">
  <autoFilter ref="A1:P2" xr:uid="{00000000-0009-0000-0100-000001000000}"/>
  <tableColumns count="16">
    <tableColumn id="1" xr3:uid="{00000000-0010-0000-0000-000001000000}" name="POLICY_NUMBER"/>
    <tableColumn id="2" xr3:uid="{00000000-0010-0000-0000-000002000000}" name="PLAN_CODE"/>
    <tableColumn id="3" xr3:uid="{00000000-0010-0000-0000-000003000000}" name="SEX"/>
    <tableColumn id="4" xr3:uid="{00000000-0010-0000-0000-000004000000}" name="VALUATION_DATE"/>
    <tableColumn id="5" xr3:uid="{00000000-0010-0000-0000-000005000000}" name="ISSUE_DATE"/>
    <tableColumn id="6" xr3:uid="{00000000-0010-0000-0000-000006000000}" name="ISSUE_YEAR"/>
    <tableColumn id="7" xr3:uid="{00000000-0010-0000-0000-000007000000}" name="ISSUE_MONTH"/>
    <tableColumn id="8" xr3:uid="{00000000-0010-0000-0000-000008000000}" name="ISSUE_DAY"/>
    <tableColumn id="9" xr3:uid="{00000000-0010-0000-0000-000009000000}" name="ISSUE_AGE"/>
    <tableColumn id="10" xr3:uid="{00000000-0010-0000-0000-00000A000000}" name="FUND_VALUE"/>
    <tableColumn id="11" xr3:uid="{00000000-0010-0000-0000-00000B000000}" name="CURRENT_RATE"/>
    <tableColumn id="12" xr3:uid="{00000000-0010-0000-0000-00000C000000}" name="MINIMUM_RATE"/>
    <tableColumn id="13" xr3:uid="{00000000-0010-0000-0000-00000D000000}" name="GUARANTEE_END"/>
    <tableColumn id="14" xr3:uid="{00000000-0010-0000-0000-00000E000000}" name="FREE_PWD_PERCENT"/>
    <tableColumn id="15" xr3:uid="{00000000-0010-0000-0000-00000F000000}" name="MATURITY_AGE"/>
    <tableColumn id="16" xr3:uid="{00000000-0010-0000-0000-000010000000}" name="AVAILABLE_FPWD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urr_charge_sch_0" displayName="surr_charge_sch_0" ref="A1:B8" totalsRowShown="0">
  <autoFilter ref="A1:B8" xr:uid="{00000000-0009-0000-0100-000002000000}"/>
  <tableColumns count="2">
    <tableColumn id="1" xr3:uid="{00000000-0010-0000-0100-000001000000}" name="POLICY_YEAR"/>
    <tableColumn id="2" xr3:uid="{00000000-0010-0000-0100-000002000000}" name="SURRENDER_CHARGE_PERCENT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mortality_0" displayName="mortality_0" ref="A1:B112" totalsRowShown="0">
  <autoFilter ref="A1:B112" xr:uid="{00000000-0009-0000-0100-000003000000}"/>
  <tableColumns count="2">
    <tableColumn id="1" xr3:uid="{00000000-0010-0000-0200-000001000000}" name="AGE"/>
    <tableColumn id="2" xr3:uid="{00000000-0010-0000-0200-000002000000}" name="PROBABILITY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valuation_rate_0" displayName="valuation_rate_0" ref="A1:A2" totalsRowShown="0">
  <autoFilter ref="A1:A2" xr:uid="{00000000-0009-0000-0100-000004000000}"/>
  <tableColumns count="1">
    <tableColumn id="1" xr3:uid="{00000000-0010-0000-0300-000001000000}" name="rate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seriatim_list.projection_no_fpwd_0" displayName="seriatim_list.projection_no_fpwd_0" ref="A1:X548" totalsRowShown="0">
  <autoFilter ref="A1:X548" xr:uid="{00000000-0009-0000-0100-000005000000}"/>
  <tableColumns count="24">
    <tableColumn id="1" xr3:uid="{00000000-0010-0000-0400-000001000000}" name="t"/>
    <tableColumn id="2" xr3:uid="{00000000-0010-0000-0400-000002000000}" name="projection_date"/>
    <tableColumn id="3" xr3:uid="{00000000-0010-0000-0400-000003000000}" name="policy_duration"/>
    <tableColumn id="4" xr3:uid="{00000000-0010-0000-0400-000004000000}" name="policy_year"/>
    <tableColumn id="5" xr3:uid="{00000000-0010-0000-0400-000005000000}" name="attained_age"/>
    <tableColumn id="6" xr3:uid="{00000000-0010-0000-0400-000006000000}" name="annual_mort"/>
    <tableColumn id="7" xr3:uid="{00000000-0010-0000-0400-000007000000}" name="monthly_mort"/>
    <tableColumn id="8" xr3:uid="{00000000-0010-0000-0400-000008000000}" name="stat_disc_rate"/>
    <tableColumn id="9" xr3:uid="{00000000-0010-0000-0400-000009000000}" name="stat_disc_factor"/>
    <tableColumn id="10" xr3:uid="{00000000-0010-0000-0400-00000A000000}" name="account_value"/>
    <tableColumn id="11" xr3:uid="{00000000-0010-0000-0400-00000B000000}" name="crediting_rate"/>
    <tableColumn id="12" xr3:uid="{00000000-0010-0000-0400-00000C000000}" name="interest_credited"/>
    <tableColumn id="13" xr3:uid="{00000000-0010-0000-0400-00000D000000}" name="death_benefit"/>
    <tableColumn id="14" xr3:uid="{00000000-0010-0000-0400-00000E000000}" name="free_pwd"/>
    <tableColumn id="15" xr3:uid="{00000000-0010-0000-0400-00000F000000}" name="surr_charge_perc"/>
    <tableColumn id="16" xr3:uid="{00000000-0010-0000-0400-000010000000}" name="fpwd_available"/>
    <tableColumn id="17" xr3:uid="{00000000-0010-0000-0400-000011000000}" name="non_fpwd_av"/>
    <tableColumn id="18" xr3:uid="{00000000-0010-0000-0400-000012000000}" name="surr_charge"/>
    <tableColumn id="19" xr3:uid="{00000000-0010-0000-0400-000013000000}" name="csv"/>
    <tableColumn id="20" xr3:uid="{00000000-0010-0000-0400-000014000000}" name="csv_reserve"/>
    <tableColumn id="21" xr3:uid="{00000000-0010-0000-0400-000015000000}" name="pwd_pv"/>
    <tableColumn id="22" xr3:uid="{00000000-0010-0000-0400-000016000000}" name="db_pv"/>
    <tableColumn id="23" xr3:uid="{00000000-0010-0000-0400-000017000000}" name="final_pv"/>
    <tableColumn id="24" xr3:uid="{00000000-0010-0000-0400-000018000000}" name="max_pv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seriatim_list.projection_fpwd_0" displayName="seriatim_list.projection_fpwd_0" ref="A1:X548" totalsRowShown="0">
  <autoFilter ref="A1:X548" xr:uid="{00000000-0009-0000-0100-000006000000}"/>
  <tableColumns count="24">
    <tableColumn id="1" xr3:uid="{00000000-0010-0000-0500-000001000000}" name="t"/>
    <tableColumn id="2" xr3:uid="{00000000-0010-0000-0500-000002000000}" name="projection_date"/>
    <tableColumn id="3" xr3:uid="{00000000-0010-0000-0500-000003000000}" name="policy_duration"/>
    <tableColumn id="4" xr3:uid="{00000000-0010-0000-0500-000004000000}" name="policy_year"/>
    <tableColumn id="5" xr3:uid="{00000000-0010-0000-0500-000005000000}" name="attained_age"/>
    <tableColumn id="6" xr3:uid="{00000000-0010-0000-0500-000006000000}" name="annual_mort"/>
    <tableColumn id="7" xr3:uid="{00000000-0010-0000-0500-000007000000}" name="monthly_mort"/>
    <tableColumn id="8" xr3:uid="{00000000-0010-0000-0500-000008000000}" name="stat_disc_rate"/>
    <tableColumn id="9" xr3:uid="{00000000-0010-0000-0500-000009000000}" name="stat_disc_factor"/>
    <tableColumn id="10" xr3:uid="{00000000-0010-0000-0500-00000A000000}" name="account_value"/>
    <tableColumn id="11" xr3:uid="{00000000-0010-0000-0500-00000B000000}" name="crediting_rate"/>
    <tableColumn id="12" xr3:uid="{00000000-0010-0000-0500-00000C000000}" name="interest_credited"/>
    <tableColumn id="13" xr3:uid="{00000000-0010-0000-0500-00000D000000}" name="death_benefit"/>
    <tableColumn id="14" xr3:uid="{00000000-0010-0000-0500-00000E000000}" name="free_pwd"/>
    <tableColumn id="15" xr3:uid="{00000000-0010-0000-0500-00000F000000}" name="surr_charge_perc"/>
    <tableColumn id="16" xr3:uid="{00000000-0010-0000-0500-000010000000}" name="fpwd_available"/>
    <tableColumn id="17" xr3:uid="{00000000-0010-0000-0500-000011000000}" name="non_fpwd_av"/>
    <tableColumn id="18" xr3:uid="{00000000-0010-0000-0500-000012000000}" name="surr_charge"/>
    <tableColumn id="19" xr3:uid="{00000000-0010-0000-0500-000013000000}" name="csv"/>
    <tableColumn id="20" xr3:uid="{00000000-0010-0000-0500-000014000000}" name="csv_reserve"/>
    <tableColumn id="21" xr3:uid="{00000000-0010-0000-0500-000015000000}" name="pwd_pv"/>
    <tableColumn id="22" xr3:uid="{00000000-0010-0000-0500-000016000000}" name="db_pv"/>
    <tableColumn id="23" xr3:uid="{00000000-0010-0000-0500-000017000000}" name="final_pv"/>
    <tableColumn id="24" xr3:uid="{00000000-0010-0000-0500-000018000000}" name="max_pv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eriatim_list" displayName="seriatim_list" ref="A1:I2" totalsRowShown="0">
  <autoFilter ref="A1:I2" xr:uid="{00000000-0009-0000-0100-000007000000}"/>
  <tableColumns count="9">
    <tableColumn id="1" xr3:uid="{00000000-0010-0000-0600-000001000000}" name="t"/>
    <tableColumn id="2" xr3:uid="{00000000-0010-0000-0600-000002000000}" name="val_date"/>
    <tableColumn id="3" xr3:uid="{00000000-0010-0000-0600-000003000000}" name="csv_at_valuation"/>
    <tableColumn id="4" xr3:uid="{00000000-0010-0000-0600-000004000000}" name="fpwd_gpv"/>
    <tableColumn id="5" xr3:uid="{00000000-0010-0000-0600-000005000000}" name="no_fpwd_gpv"/>
    <tableColumn id="6" xr3:uid="{00000000-0010-0000-0600-000006000000}" name="max_gpv"/>
    <tableColumn id="7" xr3:uid="{00000000-0010-0000-0600-000007000000}" name="stat_reserve"/>
    <tableColumn id="8" xr3:uid="{00000000-0010-0000-0600-000008000000}" name="fpwd"/>
    <tableColumn id="9" xr3:uid="{00000000-0010-0000-0600-000009000000}" name="no_fpwd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summary" displayName="summary" ref="A1:B2" totalsRowShown="0">
  <autoFilter ref="A1:B2" xr:uid="{00000000-0009-0000-0100-000008000000}"/>
  <tableColumns count="2">
    <tableColumn id="1" xr3:uid="{00000000-0010-0000-0700-000001000000}" name="t"/>
    <tableColumn id="2" xr3:uid="{00000000-0010-0000-0700-000002000000}" name="stat_reserv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"/>
  <sheetViews>
    <sheetView tabSelected="1" workbookViewId="0">
      <selection activeCell="B16" sqref="B16"/>
    </sheetView>
  </sheetViews>
  <sheetFormatPr defaultRowHeight="14.4" x14ac:dyDescent="0.3"/>
  <cols>
    <col min="1" max="1" width="18.77734375" bestFit="1" customWidth="1"/>
    <col min="2" max="2" width="15.6640625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t="s">
        <v>2</v>
      </c>
      <c r="B2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"/>
  <sheetViews>
    <sheetView workbookViewId="0">
      <selection activeCell="E11" sqref="E11:E13"/>
    </sheetView>
  </sheetViews>
  <sheetFormatPr defaultRowHeight="14.4" x14ac:dyDescent="0.3"/>
  <cols>
    <col min="4" max="4" width="19.109375" bestFit="1" customWidth="1"/>
    <col min="5" max="5" width="18.109375" bestFit="1" customWidth="1"/>
  </cols>
  <sheetData>
    <row r="1" spans="1:16" x14ac:dyDescent="0.3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</row>
    <row r="2" spans="1:16" x14ac:dyDescent="0.3">
      <c r="A2" t="s">
        <v>20</v>
      </c>
      <c r="B2" t="s">
        <v>21</v>
      </c>
      <c r="C2" t="s">
        <v>22</v>
      </c>
      <c r="D2" s="2">
        <v>45291</v>
      </c>
      <c r="E2" s="2">
        <v>44742</v>
      </c>
      <c r="F2">
        <v>2022</v>
      </c>
      <c r="G2">
        <v>6</v>
      </c>
      <c r="H2">
        <v>30</v>
      </c>
      <c r="I2">
        <v>48</v>
      </c>
      <c r="J2">
        <v>100000</v>
      </c>
      <c r="K2">
        <v>3.1E-2</v>
      </c>
      <c r="L2">
        <v>0.01</v>
      </c>
      <c r="M2" s="2">
        <v>45473</v>
      </c>
      <c r="N2">
        <v>0.1</v>
      </c>
      <c r="O2">
        <v>95</v>
      </c>
      <c r="P2">
        <v>10000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/>
  </sheetViews>
  <sheetFormatPr defaultRowHeight="14.4" x14ac:dyDescent="0.3"/>
  <sheetData>
    <row r="1" spans="1:2" x14ac:dyDescent="0.3">
      <c r="A1" t="s">
        <v>23</v>
      </c>
      <c r="B1" t="s">
        <v>24</v>
      </c>
    </row>
    <row r="2" spans="1:2" x14ac:dyDescent="0.3">
      <c r="A2">
        <v>1</v>
      </c>
      <c r="B2">
        <v>0.06</v>
      </c>
    </row>
    <row r="3" spans="1:2" x14ac:dyDescent="0.3">
      <c r="A3">
        <v>2</v>
      </c>
      <c r="B3">
        <v>0.05</v>
      </c>
    </row>
    <row r="4" spans="1:2" x14ac:dyDescent="0.3">
      <c r="A4">
        <v>3</v>
      </c>
      <c r="B4">
        <v>0.04</v>
      </c>
    </row>
    <row r="5" spans="1:2" x14ac:dyDescent="0.3">
      <c r="A5">
        <v>4</v>
      </c>
      <c r="B5">
        <v>0.03</v>
      </c>
    </row>
    <row r="6" spans="1:2" x14ac:dyDescent="0.3">
      <c r="A6">
        <v>5</v>
      </c>
      <c r="B6">
        <v>0.02</v>
      </c>
    </row>
    <row r="7" spans="1:2" x14ac:dyDescent="0.3">
      <c r="A7">
        <v>6</v>
      </c>
      <c r="B7">
        <v>0.01</v>
      </c>
    </row>
    <row r="8" spans="1:2" x14ac:dyDescent="0.3">
      <c r="A8">
        <v>7</v>
      </c>
      <c r="B8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2"/>
  <sheetViews>
    <sheetView workbookViewId="0"/>
  </sheetViews>
  <sheetFormatPr defaultRowHeight="14.4" x14ac:dyDescent="0.3"/>
  <sheetData>
    <row r="1" spans="1:2" x14ac:dyDescent="0.3">
      <c r="A1" t="s">
        <v>25</v>
      </c>
      <c r="B1" t="s">
        <v>26</v>
      </c>
    </row>
    <row r="2" spans="1:2" x14ac:dyDescent="0.3">
      <c r="A2">
        <v>5</v>
      </c>
      <c r="B2">
        <v>3.4299999999999999E-4</v>
      </c>
    </row>
    <row r="3" spans="1:2" x14ac:dyDescent="0.3">
      <c r="A3">
        <v>6</v>
      </c>
      <c r="B3">
        <v>3.1399999999999999E-4</v>
      </c>
    </row>
    <row r="4" spans="1:2" x14ac:dyDescent="0.3">
      <c r="A4">
        <v>7</v>
      </c>
      <c r="B4">
        <v>2.9599999999999998E-4</v>
      </c>
    </row>
    <row r="5" spans="1:2" x14ac:dyDescent="0.3">
      <c r="A5">
        <v>8</v>
      </c>
      <c r="B5">
        <v>3.1100000000000002E-4</v>
      </c>
    </row>
    <row r="6" spans="1:2" x14ac:dyDescent="0.3">
      <c r="A6">
        <v>9</v>
      </c>
      <c r="B6">
        <v>3.2400000000000001E-4</v>
      </c>
    </row>
    <row r="7" spans="1:2" x14ac:dyDescent="0.3">
      <c r="A7">
        <v>10</v>
      </c>
      <c r="B7">
        <v>3.3700000000000001E-4</v>
      </c>
    </row>
    <row r="8" spans="1:2" x14ac:dyDescent="0.3">
      <c r="A8">
        <v>11</v>
      </c>
      <c r="B8">
        <v>3.4699999999999998E-4</v>
      </c>
    </row>
    <row r="9" spans="1:2" x14ac:dyDescent="0.3">
      <c r="A9">
        <v>12</v>
      </c>
      <c r="B9">
        <v>3.5799999999999997E-4</v>
      </c>
    </row>
    <row r="10" spans="1:2" x14ac:dyDescent="0.3">
      <c r="A10">
        <v>13</v>
      </c>
      <c r="B10">
        <v>3.68E-4</v>
      </c>
    </row>
    <row r="11" spans="1:2" x14ac:dyDescent="0.3">
      <c r="A11">
        <v>14</v>
      </c>
      <c r="B11">
        <v>3.7800000000000003E-4</v>
      </c>
    </row>
    <row r="12" spans="1:2" x14ac:dyDescent="0.3">
      <c r="A12">
        <v>15</v>
      </c>
      <c r="B12">
        <v>3.88E-4</v>
      </c>
    </row>
    <row r="13" spans="1:2" x14ac:dyDescent="0.3">
      <c r="A13">
        <v>16</v>
      </c>
      <c r="B13">
        <v>4.0000000000000002E-4</v>
      </c>
    </row>
    <row r="14" spans="1:2" x14ac:dyDescent="0.3">
      <c r="A14">
        <v>17</v>
      </c>
      <c r="B14">
        <v>4.1199999999999999E-4</v>
      </c>
    </row>
    <row r="15" spans="1:2" x14ac:dyDescent="0.3">
      <c r="A15">
        <v>18</v>
      </c>
      <c r="B15">
        <v>4.26E-4</v>
      </c>
    </row>
    <row r="16" spans="1:2" x14ac:dyDescent="0.3">
      <c r="A16">
        <v>19</v>
      </c>
      <c r="B16">
        <v>4.4200000000000001E-4</v>
      </c>
    </row>
    <row r="17" spans="1:2" x14ac:dyDescent="0.3">
      <c r="A17">
        <v>20</v>
      </c>
      <c r="B17">
        <v>4.5899999999999999E-4</v>
      </c>
    </row>
    <row r="18" spans="1:2" x14ac:dyDescent="0.3">
      <c r="A18">
        <v>21</v>
      </c>
      <c r="B18">
        <v>4.7800000000000002E-4</v>
      </c>
    </row>
    <row r="19" spans="1:2" x14ac:dyDescent="0.3">
      <c r="A19">
        <v>22</v>
      </c>
      <c r="B19">
        <v>4.9799999999999996E-4</v>
      </c>
    </row>
    <row r="20" spans="1:2" x14ac:dyDescent="0.3">
      <c r="A20">
        <v>23</v>
      </c>
      <c r="B20">
        <v>5.2099999999999998E-4</v>
      </c>
    </row>
    <row r="21" spans="1:2" x14ac:dyDescent="0.3">
      <c r="A21">
        <v>24</v>
      </c>
      <c r="B21">
        <v>5.4599999999999994E-4</v>
      </c>
    </row>
    <row r="22" spans="1:2" x14ac:dyDescent="0.3">
      <c r="A22">
        <v>25</v>
      </c>
      <c r="B22">
        <v>5.7000000000000009E-4</v>
      </c>
    </row>
    <row r="23" spans="1:2" x14ac:dyDescent="0.3">
      <c r="A23">
        <v>26</v>
      </c>
      <c r="B23">
        <v>5.9699999999999998E-4</v>
      </c>
    </row>
    <row r="24" spans="1:2" x14ac:dyDescent="0.3">
      <c r="A24">
        <v>27</v>
      </c>
      <c r="B24">
        <v>6.2199999999999994E-4</v>
      </c>
    </row>
    <row r="25" spans="1:2" x14ac:dyDescent="0.3">
      <c r="A25">
        <v>28</v>
      </c>
      <c r="B25">
        <v>6.4700000000000001E-4</v>
      </c>
    </row>
    <row r="26" spans="1:2" x14ac:dyDescent="0.3">
      <c r="A26">
        <v>29</v>
      </c>
      <c r="B26">
        <v>6.7299999999999999E-4</v>
      </c>
    </row>
    <row r="27" spans="1:2" x14ac:dyDescent="0.3">
      <c r="A27">
        <v>30</v>
      </c>
      <c r="B27">
        <v>6.9899999999999997E-4</v>
      </c>
    </row>
    <row r="28" spans="1:2" x14ac:dyDescent="0.3">
      <c r="A28">
        <v>31</v>
      </c>
      <c r="B28">
        <v>7.2399999999999993E-4</v>
      </c>
    </row>
    <row r="29" spans="1:2" x14ac:dyDescent="0.3">
      <c r="A29">
        <v>32</v>
      </c>
      <c r="B29">
        <v>7.5099999999999993E-4</v>
      </c>
    </row>
    <row r="30" spans="1:2" x14ac:dyDescent="0.3">
      <c r="A30">
        <v>33</v>
      </c>
      <c r="B30">
        <v>7.7799999999999994E-4</v>
      </c>
    </row>
    <row r="31" spans="1:2" x14ac:dyDescent="0.3">
      <c r="A31">
        <v>34</v>
      </c>
      <c r="B31">
        <v>8.0899999999999993E-4</v>
      </c>
    </row>
    <row r="32" spans="1:2" x14ac:dyDescent="0.3">
      <c r="A32">
        <v>35</v>
      </c>
      <c r="B32">
        <v>8.4599999999999996E-4</v>
      </c>
    </row>
    <row r="33" spans="1:2" x14ac:dyDescent="0.3">
      <c r="A33">
        <v>36</v>
      </c>
      <c r="B33">
        <v>8.9299999999999991E-4</v>
      </c>
    </row>
    <row r="34" spans="1:2" x14ac:dyDescent="0.3">
      <c r="A34">
        <v>37</v>
      </c>
      <c r="B34">
        <v>9.5099999999999991E-4</v>
      </c>
    </row>
    <row r="35" spans="1:2" x14ac:dyDescent="0.3">
      <c r="A35">
        <v>38</v>
      </c>
      <c r="B35">
        <v>1.0250000000000001E-3</v>
      </c>
    </row>
    <row r="36" spans="1:2" x14ac:dyDescent="0.3">
      <c r="A36">
        <v>39</v>
      </c>
      <c r="B36">
        <v>1.116E-3</v>
      </c>
    </row>
    <row r="37" spans="1:2" x14ac:dyDescent="0.3">
      <c r="A37">
        <v>40</v>
      </c>
      <c r="B37">
        <v>1.227E-3</v>
      </c>
    </row>
    <row r="38" spans="1:2" x14ac:dyDescent="0.3">
      <c r="A38">
        <v>41</v>
      </c>
      <c r="B38">
        <v>1.361E-3</v>
      </c>
    </row>
    <row r="39" spans="1:2" x14ac:dyDescent="0.3">
      <c r="A39">
        <v>42</v>
      </c>
      <c r="B39">
        <v>1.5200000000000001E-3</v>
      </c>
    </row>
    <row r="40" spans="1:2" x14ac:dyDescent="0.3">
      <c r="A40">
        <v>43</v>
      </c>
      <c r="B40">
        <v>1.7060000000000001E-3</v>
      </c>
    </row>
    <row r="41" spans="1:2" x14ac:dyDescent="0.3">
      <c r="A41">
        <v>44</v>
      </c>
      <c r="B41">
        <v>1.9189999999999999E-3</v>
      </c>
    </row>
    <row r="42" spans="1:2" x14ac:dyDescent="0.3">
      <c r="A42">
        <v>45</v>
      </c>
      <c r="B42">
        <v>2.1559999999999999E-3</v>
      </c>
    </row>
    <row r="43" spans="1:2" x14ac:dyDescent="0.3">
      <c r="A43">
        <v>46</v>
      </c>
      <c r="B43">
        <v>2.4139999999999999E-3</v>
      </c>
    </row>
    <row r="44" spans="1:2" x14ac:dyDescent="0.3">
      <c r="A44">
        <v>47</v>
      </c>
      <c r="B44">
        <v>2.6930000000000001E-3</v>
      </c>
    </row>
    <row r="45" spans="1:2" x14ac:dyDescent="0.3">
      <c r="A45">
        <v>48</v>
      </c>
      <c r="B45">
        <v>2.99E-3</v>
      </c>
    </row>
    <row r="46" spans="1:2" x14ac:dyDescent="0.3">
      <c r="A46">
        <v>49</v>
      </c>
      <c r="B46">
        <v>3.3040000000000001E-3</v>
      </c>
    </row>
    <row r="47" spans="1:2" x14ac:dyDescent="0.3">
      <c r="A47">
        <v>50</v>
      </c>
      <c r="B47">
        <v>3.63E-3</v>
      </c>
    </row>
    <row r="48" spans="1:2" x14ac:dyDescent="0.3">
      <c r="A48">
        <v>51</v>
      </c>
      <c r="B48">
        <v>3.967E-3</v>
      </c>
    </row>
    <row r="49" spans="1:2" x14ac:dyDescent="0.3">
      <c r="A49">
        <v>52</v>
      </c>
      <c r="B49">
        <v>4.3119999999999999E-3</v>
      </c>
    </row>
    <row r="50" spans="1:2" x14ac:dyDescent="0.3">
      <c r="A50">
        <v>53</v>
      </c>
      <c r="B50">
        <v>4.6629999999999996E-3</v>
      </c>
    </row>
    <row r="51" spans="1:2" x14ac:dyDescent="0.3">
      <c r="A51">
        <v>54</v>
      </c>
      <c r="B51">
        <v>5.0220000000000004E-3</v>
      </c>
    </row>
    <row r="52" spans="1:2" x14ac:dyDescent="0.3">
      <c r="A52">
        <v>55</v>
      </c>
      <c r="B52">
        <v>5.3929999999999994E-3</v>
      </c>
    </row>
    <row r="53" spans="1:2" x14ac:dyDescent="0.3">
      <c r="A53">
        <v>56</v>
      </c>
      <c r="B53">
        <v>5.7759999999999999E-3</v>
      </c>
    </row>
    <row r="54" spans="1:2" x14ac:dyDescent="0.3">
      <c r="A54">
        <v>57</v>
      </c>
      <c r="B54">
        <v>6.1749999999999999E-3</v>
      </c>
    </row>
    <row r="55" spans="1:2" x14ac:dyDescent="0.3">
      <c r="A55">
        <v>58</v>
      </c>
      <c r="B55">
        <v>6.5959999999999994E-3</v>
      </c>
    </row>
    <row r="56" spans="1:2" x14ac:dyDescent="0.3">
      <c r="A56">
        <v>59</v>
      </c>
      <c r="B56">
        <v>7.0569999999999999E-3</v>
      </c>
    </row>
    <row r="57" spans="1:2" x14ac:dyDescent="0.3">
      <c r="A57">
        <v>60</v>
      </c>
      <c r="B57">
        <v>7.5770000000000004E-3</v>
      </c>
    </row>
    <row r="58" spans="1:2" x14ac:dyDescent="0.3">
      <c r="A58">
        <v>61</v>
      </c>
      <c r="B58">
        <v>8.1800000000000015E-3</v>
      </c>
    </row>
    <row r="59" spans="1:2" x14ac:dyDescent="0.3">
      <c r="A59">
        <v>62</v>
      </c>
      <c r="B59">
        <v>8.8839999999999995E-3</v>
      </c>
    </row>
    <row r="60" spans="1:2" x14ac:dyDescent="0.3">
      <c r="A60">
        <v>63</v>
      </c>
      <c r="B60">
        <v>9.7089999999999989E-3</v>
      </c>
    </row>
    <row r="61" spans="1:2" x14ac:dyDescent="0.3">
      <c r="A61">
        <v>64</v>
      </c>
      <c r="B61">
        <v>1.0662E-2</v>
      </c>
    </row>
    <row r="62" spans="1:2" x14ac:dyDescent="0.3">
      <c r="A62">
        <v>65</v>
      </c>
      <c r="B62">
        <v>1.1748E-2</v>
      </c>
    </row>
    <row r="63" spans="1:2" x14ac:dyDescent="0.3">
      <c r="A63">
        <v>66</v>
      </c>
      <c r="B63">
        <v>1.2971999999999999E-2</v>
      </c>
    </row>
    <row r="64" spans="1:2" x14ac:dyDescent="0.3">
      <c r="A64">
        <v>67</v>
      </c>
      <c r="B64">
        <v>1.4338E-2</v>
      </c>
    </row>
    <row r="65" spans="1:2" x14ac:dyDescent="0.3">
      <c r="A65">
        <v>68</v>
      </c>
      <c r="B65">
        <v>1.5854E-2</v>
      </c>
    </row>
    <row r="66" spans="1:2" x14ac:dyDescent="0.3">
      <c r="A66">
        <v>69</v>
      </c>
      <c r="B66">
        <v>1.7531000000000001E-2</v>
      </c>
    </row>
    <row r="67" spans="1:2" x14ac:dyDescent="0.3">
      <c r="A67">
        <v>70</v>
      </c>
      <c r="B67">
        <v>1.9380999999999999E-2</v>
      </c>
    </row>
    <row r="68" spans="1:2" x14ac:dyDescent="0.3">
      <c r="A68">
        <v>71</v>
      </c>
      <c r="B68">
        <v>2.1420000000000002E-2</v>
      </c>
    </row>
    <row r="69" spans="1:2" x14ac:dyDescent="0.3">
      <c r="A69">
        <v>72</v>
      </c>
      <c r="B69">
        <v>2.3661000000000001E-2</v>
      </c>
    </row>
    <row r="70" spans="1:2" x14ac:dyDescent="0.3">
      <c r="A70">
        <v>73</v>
      </c>
      <c r="B70">
        <v>2.6120999999999998E-2</v>
      </c>
    </row>
    <row r="71" spans="1:2" x14ac:dyDescent="0.3">
      <c r="A71">
        <v>74</v>
      </c>
      <c r="B71">
        <v>2.8832E-2</v>
      </c>
    </row>
    <row r="72" spans="1:2" x14ac:dyDescent="0.3">
      <c r="A72">
        <v>75</v>
      </c>
      <c r="B72">
        <v>3.1828000000000002E-2</v>
      </c>
    </row>
    <row r="73" spans="1:2" x14ac:dyDescent="0.3">
      <c r="A73">
        <v>76</v>
      </c>
      <c r="B73">
        <v>3.5143000000000001E-2</v>
      </c>
    </row>
    <row r="74" spans="1:2" x14ac:dyDescent="0.3">
      <c r="A74">
        <v>77</v>
      </c>
      <c r="B74">
        <v>3.8809999999999997E-2</v>
      </c>
    </row>
    <row r="75" spans="1:2" x14ac:dyDescent="0.3">
      <c r="A75">
        <v>78</v>
      </c>
      <c r="B75">
        <v>4.2862999999999998E-2</v>
      </c>
    </row>
    <row r="76" spans="1:2" x14ac:dyDescent="0.3">
      <c r="A76">
        <v>79</v>
      </c>
      <c r="B76">
        <v>4.7335000000000002E-2</v>
      </c>
    </row>
    <row r="77" spans="1:2" x14ac:dyDescent="0.3">
      <c r="A77">
        <v>80</v>
      </c>
      <c r="B77">
        <v>5.2257999999999999E-2</v>
      </c>
    </row>
    <row r="78" spans="1:2" x14ac:dyDescent="0.3">
      <c r="A78">
        <v>81</v>
      </c>
      <c r="B78">
        <v>5.7664999999999987E-2</v>
      </c>
    </row>
    <row r="79" spans="1:2" x14ac:dyDescent="0.3">
      <c r="A79">
        <v>82</v>
      </c>
      <c r="B79">
        <v>6.3590999999999995E-2</v>
      </c>
    </row>
    <row r="80" spans="1:2" x14ac:dyDescent="0.3">
      <c r="A80">
        <v>83</v>
      </c>
      <c r="B80">
        <v>7.0056999999999994E-2</v>
      </c>
    </row>
    <row r="81" spans="1:2" x14ac:dyDescent="0.3">
      <c r="A81">
        <v>84</v>
      </c>
      <c r="B81">
        <v>7.7047999999999991E-2</v>
      </c>
    </row>
    <row r="82" spans="1:2" x14ac:dyDescent="0.3">
      <c r="A82">
        <v>85</v>
      </c>
      <c r="B82">
        <v>8.4533999999999998E-2</v>
      </c>
    </row>
    <row r="83" spans="1:2" x14ac:dyDescent="0.3">
      <c r="A83">
        <v>86</v>
      </c>
      <c r="B83">
        <v>9.2492999999999992E-2</v>
      </c>
    </row>
    <row r="84" spans="1:2" x14ac:dyDescent="0.3">
      <c r="A84">
        <v>87</v>
      </c>
      <c r="B84">
        <v>0.100907</v>
      </c>
    </row>
    <row r="85" spans="1:2" x14ac:dyDescent="0.3">
      <c r="A85">
        <v>88</v>
      </c>
      <c r="B85">
        <v>0.109767</v>
      </c>
    </row>
    <row r="86" spans="1:2" x14ac:dyDescent="0.3">
      <c r="A86">
        <v>89</v>
      </c>
      <c r="B86">
        <v>0.119098</v>
      </c>
    </row>
    <row r="87" spans="1:2" x14ac:dyDescent="0.3">
      <c r="A87">
        <v>90</v>
      </c>
      <c r="B87">
        <v>0.12892600000000001</v>
      </c>
    </row>
    <row r="88" spans="1:2" x14ac:dyDescent="0.3">
      <c r="A88">
        <v>91</v>
      </c>
      <c r="B88">
        <v>0.13927400000000001</v>
      </c>
    </row>
    <row r="89" spans="1:2" x14ac:dyDescent="0.3">
      <c r="A89">
        <v>92</v>
      </c>
      <c r="B89">
        <v>0.15015500000000001</v>
      </c>
    </row>
    <row r="90" spans="1:2" x14ac:dyDescent="0.3">
      <c r="A90">
        <v>93</v>
      </c>
      <c r="B90">
        <v>0.161581</v>
      </c>
    </row>
    <row r="91" spans="1:2" x14ac:dyDescent="0.3">
      <c r="A91">
        <v>94</v>
      </c>
      <c r="B91">
        <v>0.17355400000000001</v>
      </c>
    </row>
    <row r="92" spans="1:2" x14ac:dyDescent="0.3">
      <c r="A92">
        <v>95</v>
      </c>
      <c r="B92">
        <v>0.18607499999999999</v>
      </c>
    </row>
    <row r="93" spans="1:2" x14ac:dyDescent="0.3">
      <c r="A93">
        <v>96</v>
      </c>
      <c r="B93">
        <v>0.19913900000000001</v>
      </c>
    </row>
    <row r="94" spans="1:2" x14ac:dyDescent="0.3">
      <c r="A94">
        <v>97</v>
      </c>
      <c r="B94">
        <v>0.21273700000000001</v>
      </c>
    </row>
    <row r="95" spans="1:2" x14ac:dyDescent="0.3">
      <c r="A95">
        <v>98</v>
      </c>
      <c r="B95">
        <v>0.22723499999999999</v>
      </c>
    </row>
    <row r="96" spans="1:2" x14ac:dyDescent="0.3">
      <c r="A96">
        <v>99</v>
      </c>
      <c r="B96">
        <v>0.24299799999999999</v>
      </c>
    </row>
    <row r="97" spans="1:2" x14ac:dyDescent="0.3">
      <c r="A97">
        <v>100</v>
      </c>
      <c r="B97">
        <v>0.26038699999999998</v>
      </c>
    </row>
    <row r="98" spans="1:2" x14ac:dyDescent="0.3">
      <c r="A98">
        <v>101</v>
      </c>
      <c r="B98">
        <v>0.27976600000000001</v>
      </c>
    </row>
    <row r="99" spans="1:2" x14ac:dyDescent="0.3">
      <c r="A99">
        <v>102</v>
      </c>
      <c r="B99">
        <v>0.30149700000000001</v>
      </c>
    </row>
    <row r="100" spans="1:2" x14ac:dyDescent="0.3">
      <c r="A100">
        <v>103</v>
      </c>
      <c r="B100">
        <v>0.32595200000000002</v>
      </c>
    </row>
    <row r="101" spans="1:2" x14ac:dyDescent="0.3">
      <c r="A101">
        <v>104</v>
      </c>
      <c r="B101">
        <v>0.35351100000000002</v>
      </c>
    </row>
    <row r="102" spans="1:2" x14ac:dyDescent="0.3">
      <c r="A102">
        <v>105</v>
      </c>
      <c r="B102">
        <v>0.384573</v>
      </c>
    </row>
    <row r="103" spans="1:2" x14ac:dyDescent="0.3">
      <c r="A103">
        <v>106</v>
      </c>
      <c r="B103">
        <v>0.41955799999999999</v>
      </c>
    </row>
    <row r="104" spans="1:2" x14ac:dyDescent="0.3">
      <c r="A104">
        <v>107</v>
      </c>
      <c r="B104">
        <v>0.45891799999999999</v>
      </c>
    </row>
    <row r="105" spans="1:2" x14ac:dyDescent="0.3">
      <c r="A105">
        <v>108</v>
      </c>
      <c r="B105">
        <v>0.50314300000000001</v>
      </c>
    </row>
    <row r="106" spans="1:2" x14ac:dyDescent="0.3">
      <c r="A106">
        <v>109</v>
      </c>
      <c r="B106">
        <v>0.55276700000000001</v>
      </c>
    </row>
    <row r="107" spans="1:2" x14ac:dyDescent="0.3">
      <c r="A107">
        <v>110</v>
      </c>
      <c r="B107">
        <v>0.60837299999999994</v>
      </c>
    </row>
    <row r="108" spans="1:2" x14ac:dyDescent="0.3">
      <c r="A108">
        <v>111</v>
      </c>
      <c r="B108">
        <v>0.67059899999999995</v>
      </c>
    </row>
    <row r="109" spans="1:2" x14ac:dyDescent="0.3">
      <c r="A109">
        <v>112</v>
      </c>
      <c r="B109">
        <v>0.74012800000000001</v>
      </c>
    </row>
    <row r="110" spans="1:2" x14ac:dyDescent="0.3">
      <c r="A110">
        <v>113</v>
      </c>
      <c r="B110">
        <v>0.81769399999999992</v>
      </c>
    </row>
    <row r="111" spans="1:2" x14ac:dyDescent="0.3">
      <c r="A111">
        <v>114</v>
      </c>
      <c r="B111">
        <v>0.90405799999999992</v>
      </c>
    </row>
    <row r="112" spans="1:2" x14ac:dyDescent="0.3">
      <c r="A112">
        <v>115</v>
      </c>
      <c r="B112">
        <v>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RowHeight="14.4" x14ac:dyDescent="0.3"/>
  <sheetData>
    <row r="1" spans="1:1" x14ac:dyDescent="0.3">
      <c r="A1" t="s">
        <v>27</v>
      </c>
    </row>
    <row r="2" spans="1:1" x14ac:dyDescent="0.3">
      <c r="A2">
        <v>4.2500000000000003E-2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548"/>
  <sheetViews>
    <sheetView workbookViewId="0">
      <selection activeCell="P10" sqref="A10:P16"/>
    </sheetView>
  </sheetViews>
  <sheetFormatPr defaultRowHeight="14.4" x14ac:dyDescent="0.3"/>
  <sheetData>
    <row r="1" spans="1:24" x14ac:dyDescent="0.3">
      <c r="A1" t="s">
        <v>28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t="s">
        <v>40</v>
      </c>
      <c r="N1" t="s">
        <v>41</v>
      </c>
      <c r="O1" t="s">
        <v>42</v>
      </c>
      <c r="P1" t="s">
        <v>43</v>
      </c>
      <c r="Q1" t="s">
        <v>44</v>
      </c>
      <c r="R1" t="s">
        <v>45</v>
      </c>
      <c r="S1" t="s">
        <v>46</v>
      </c>
      <c r="T1" t="s">
        <v>47</v>
      </c>
      <c r="U1" t="s">
        <v>48</v>
      </c>
      <c r="V1" t="s">
        <v>49</v>
      </c>
      <c r="W1" t="s">
        <v>50</v>
      </c>
      <c r="X1" t="s">
        <v>51</v>
      </c>
    </row>
    <row r="2" spans="1:24" x14ac:dyDescent="0.3">
      <c r="A2">
        <v>0</v>
      </c>
      <c r="B2">
        <f>IF(A2&gt;0,EOMONTH(B1,1),INDEX(extract[VALUATION_DATE], 1))</f>
        <v>45291</v>
      </c>
      <c r="C2">
        <f>IF(A2=0,DAYS360(INDEX(extract[ISSUE_DATE], 1),B2)/30,C1+1)</f>
        <v>18</v>
      </c>
      <c r="D2">
        <f t="shared" ref="D2:D65" si="0">_xlfn.FLOOR.MATH(C2/12)+1</f>
        <v>2</v>
      </c>
      <c r="E2">
        <f>INDEX(extract[ISSUE_AGE], 1)+D2-1</f>
        <v>49</v>
      </c>
      <c r="F2">
        <f>INDEX(mortality_0[PROBABILITY],MATCH(E2, mortality_0[AGE]))</f>
        <v>3.3040000000000001E-3</v>
      </c>
      <c r="G2">
        <f t="shared" ref="G2:G65" si="1">1-(1-F2)^(1/12)</f>
        <v>2.7575116203126804E-4</v>
      </c>
      <c r="H2">
        <f>INDEX(valuation_rate_0[rate],0+1)</f>
        <v>4.2500000000000003E-2</v>
      </c>
      <c r="I2">
        <f t="shared" ref="I2:I65" si="2">IF(A2&gt;0,(1+H1)^(-1/12)*I1,1)</f>
        <v>1</v>
      </c>
      <c r="J2">
        <f>IF(A2&gt;0,J1+L1-M1-N1,INDEX(extract[FUND_VALUE], 1))</f>
        <v>100000</v>
      </c>
      <c r="K2">
        <f>IF((B2&lt;INDEX(extract[GUARANTEE_END], 1)),INDEX(extract[CURRENT_RATE], 1),INDEX(extract[MINIMUM_RATE], 1))</f>
        <v>3.1E-2</v>
      </c>
      <c r="L2">
        <f t="shared" ref="L2:L65" si="3">J2*((1+K2)^(1/12)-1)</f>
        <v>254.73393892132546</v>
      </c>
      <c r="M2">
        <f t="shared" ref="M2:M65" si="4">J2*G2</f>
        <v>27.575116203126804</v>
      </c>
      <c r="N2">
        <f>0</f>
        <v>0</v>
      </c>
      <c r="O2">
        <f>IF((D2&lt;=INDEX(surr_charge_sch_0[POLICY_YEAR],COUNTA(surr_charge_sch_0[POLICY_YEAR]))),INDEX(surr_charge_sch_0[SURRENDER_CHARGE_PERCENT],MATCH(D2, surr_charge_sch_0[POLICY_YEAR])),INDEX(surr_charge_sch_0[SURRENDER_CHARGE_PERCENT],COUNTA(surr_charge_sch_0[SURRENDER_CHARGE_PERCENT])))</f>
        <v>0.05</v>
      </c>
      <c r="P2">
        <f>IF((A2=0),INDEX(extract[AVAILABLE_FPWD], 1),(IF(MOD(C2, 12)=0,J2*INDEX(extract[FREE_PWD_PERCENT], 1),P1)))</f>
        <v>10000</v>
      </c>
      <c r="Q2">
        <f t="shared" ref="Q2:Q65" si="5">J2-P2</f>
        <v>90000</v>
      </c>
      <c r="R2">
        <f t="shared" ref="R2:R65" si="6">O2*Q2</f>
        <v>4500</v>
      </c>
      <c r="S2">
        <f t="shared" ref="S2:S65" si="7">J2-R2</f>
        <v>95500</v>
      </c>
      <c r="T2">
        <f t="shared" ref="T2:T65" si="8">S2*I2</f>
        <v>95500</v>
      </c>
      <c r="U2">
        <f t="shared" ref="U2:U65" si="9">IF(A2&gt;0,U1+N1*I1,0)</f>
        <v>0</v>
      </c>
      <c r="V2">
        <f t="shared" ref="V2:V65" si="10">IF(A2&gt;0,V1+M1*I1,0)</f>
        <v>0</v>
      </c>
      <c r="W2">
        <f t="shared" ref="W2:W65" si="11">T2+U2+V2</f>
        <v>95500</v>
      </c>
      <c r="X2">
        <f t="shared" ref="X2:X65" si="12">IF((A2=0),W2,(IF(W2&gt;X1,W2,X1)))</f>
        <v>95500</v>
      </c>
    </row>
    <row r="3" spans="1:24" x14ac:dyDescent="0.3">
      <c r="A3">
        <v>1</v>
      </c>
      <c r="B3">
        <f>IF(A3&gt;0,EOMONTH(B2,1),INDEX(extract[VALUATION_DATE], 1))</f>
        <v>45322</v>
      </c>
      <c r="C3">
        <f>IF(A3=0,DAYS360(INDEX(extract[ISSUE_DATE], 1),B3)/30,C2+1)</f>
        <v>19</v>
      </c>
      <c r="D3">
        <f t="shared" si="0"/>
        <v>2</v>
      </c>
      <c r="E3">
        <f>INDEX(extract[ISSUE_AGE], 1)+D3-1</f>
        <v>49</v>
      </c>
      <c r="F3">
        <f>INDEX(mortality_0[PROBABILITY],MATCH(E3, mortality_0[AGE]))</f>
        <v>3.3040000000000001E-3</v>
      </c>
      <c r="G3">
        <f t="shared" si="1"/>
        <v>2.7575116203126804E-4</v>
      </c>
      <c r="H3">
        <f>INDEX(valuation_rate_0[rate],0+1)</f>
        <v>4.2500000000000003E-2</v>
      </c>
      <c r="I3">
        <f t="shared" si="2"/>
        <v>0.99653753531275813</v>
      </c>
      <c r="J3">
        <f>IF(A3&gt;0,J2+L2-M2-N2,INDEX(extract[FUND_VALUE], 1))</f>
        <v>100227.15882271821</v>
      </c>
      <c r="K3">
        <f>IF((B3&lt;INDEX(extract[GUARANTEE_END], 1)),INDEX(extract[CURRENT_RATE], 1),INDEX(extract[MINIMUM_RATE], 1))</f>
        <v>3.1E-2</v>
      </c>
      <c r="L3">
        <f t="shared" si="3"/>
        <v>255.31258953804286</v>
      </c>
      <c r="M3">
        <f t="shared" si="4"/>
        <v>27.637755512457005</v>
      </c>
      <c r="N3">
        <f>0</f>
        <v>0</v>
      </c>
      <c r="O3">
        <f>IF((D3&lt;=INDEX(surr_charge_sch_0[POLICY_YEAR],COUNTA(surr_charge_sch_0[POLICY_YEAR]))),INDEX(surr_charge_sch_0[SURRENDER_CHARGE_PERCENT],MATCH(D3, surr_charge_sch_0[POLICY_YEAR])),INDEX(surr_charge_sch_0[SURRENDER_CHARGE_PERCENT],COUNTA(surr_charge_sch_0[SURRENDER_CHARGE_PERCENT])))</f>
        <v>0.05</v>
      </c>
      <c r="P3">
        <f>IF((A3=0),INDEX(extract[AVAILABLE_FPWD], 1),(IF(MOD(C3, 12)=0,J3*INDEX(extract[FREE_PWD_PERCENT], 1),P2)))</f>
        <v>10000</v>
      </c>
      <c r="Q3">
        <f t="shared" si="5"/>
        <v>90227.158822718207</v>
      </c>
      <c r="R3">
        <f t="shared" si="6"/>
        <v>4511.3579411359106</v>
      </c>
      <c r="S3">
        <f t="shared" si="7"/>
        <v>95715.800881582298</v>
      </c>
      <c r="T3">
        <f t="shared" si="8"/>
        <v>95384.388301018742</v>
      </c>
      <c r="U3">
        <f t="shared" si="9"/>
        <v>0</v>
      </c>
      <c r="V3">
        <f t="shared" si="10"/>
        <v>27.575116203126804</v>
      </c>
      <c r="W3">
        <f t="shared" si="11"/>
        <v>95411.963417221865</v>
      </c>
      <c r="X3">
        <f t="shared" si="12"/>
        <v>95500</v>
      </c>
    </row>
    <row r="4" spans="1:24" x14ac:dyDescent="0.3">
      <c r="A4">
        <v>2</v>
      </c>
      <c r="B4">
        <f>IF(A4&gt;0,EOMONTH(B3,1),INDEX(extract[VALUATION_DATE], 1))</f>
        <v>45351</v>
      </c>
      <c r="C4">
        <f>IF(A4=0,DAYS360(INDEX(extract[ISSUE_DATE], 1),B4)/30,C3+1)</f>
        <v>20</v>
      </c>
      <c r="D4">
        <f t="shared" si="0"/>
        <v>2</v>
      </c>
      <c r="E4">
        <f>INDEX(extract[ISSUE_AGE], 1)+D4-1</f>
        <v>49</v>
      </c>
      <c r="F4">
        <f>INDEX(mortality_0[PROBABILITY],MATCH(E4, mortality_0[AGE]))</f>
        <v>3.3040000000000001E-3</v>
      </c>
      <c r="G4">
        <f t="shared" si="1"/>
        <v>2.7575116203126804E-4</v>
      </c>
      <c r="H4">
        <f>INDEX(valuation_rate_0[rate],0+1)</f>
        <v>4.2500000000000003E-2</v>
      </c>
      <c r="I4">
        <f t="shared" si="2"/>
        <v>0.99308705928722663</v>
      </c>
      <c r="J4">
        <f>IF(A4&gt;0,J3+L3-M3-N3,INDEX(extract[FUND_VALUE], 1))</f>
        <v>100454.83365674378</v>
      </c>
      <c r="K4">
        <f>IF((B4&lt;INDEX(extract[GUARANTEE_END], 1)),INDEX(extract[CURRENT_RATE], 1),INDEX(extract[MINIMUM_RATE], 1))</f>
        <v>3.1E-2</v>
      </c>
      <c r="L4">
        <f t="shared" si="3"/>
        <v>255.89255461068879</v>
      </c>
      <c r="M4">
        <f t="shared" si="4"/>
        <v>27.700537112504833</v>
      </c>
      <c r="N4">
        <f>0</f>
        <v>0</v>
      </c>
      <c r="O4">
        <f>IF((D4&lt;=INDEX(surr_charge_sch_0[POLICY_YEAR],COUNTA(surr_charge_sch_0[POLICY_YEAR]))),INDEX(surr_charge_sch_0[SURRENDER_CHARGE_PERCENT],MATCH(D4, surr_charge_sch_0[POLICY_YEAR])),INDEX(surr_charge_sch_0[SURRENDER_CHARGE_PERCENT],COUNTA(surr_charge_sch_0[SURRENDER_CHARGE_PERCENT])))</f>
        <v>0.05</v>
      </c>
      <c r="P4">
        <f>IF((A4=0),INDEX(extract[AVAILABLE_FPWD], 1),(IF(MOD(C4, 12)=0,J4*INDEX(extract[FREE_PWD_PERCENT], 1),P3)))</f>
        <v>10000</v>
      </c>
      <c r="Q4">
        <f t="shared" si="5"/>
        <v>90454.83365674378</v>
      </c>
      <c r="R4">
        <f t="shared" si="6"/>
        <v>4522.7416828371888</v>
      </c>
      <c r="S4">
        <f t="shared" si="7"/>
        <v>95932.091973906587</v>
      </c>
      <c r="T4">
        <f t="shared" si="8"/>
        <v>95268.919109638649</v>
      </c>
      <c r="U4">
        <f t="shared" si="9"/>
        <v>0</v>
      </c>
      <c r="V4">
        <f t="shared" si="10"/>
        <v>55.117176963087303</v>
      </c>
      <c r="W4">
        <f t="shared" si="11"/>
        <v>95324.036286601739</v>
      </c>
      <c r="X4">
        <f t="shared" si="12"/>
        <v>95500</v>
      </c>
    </row>
    <row r="5" spans="1:24" x14ac:dyDescent="0.3">
      <c r="A5">
        <v>3</v>
      </c>
      <c r="B5">
        <f>IF(A5&gt;0,EOMONTH(B4,1),INDEX(extract[VALUATION_DATE], 1))</f>
        <v>45382</v>
      </c>
      <c r="C5">
        <f>IF(A5=0,DAYS360(INDEX(extract[ISSUE_DATE], 1),B5)/30,C4+1)</f>
        <v>21</v>
      </c>
      <c r="D5">
        <f t="shared" si="0"/>
        <v>2</v>
      </c>
      <c r="E5">
        <f>INDEX(extract[ISSUE_AGE], 1)+D5-1</f>
        <v>49</v>
      </c>
      <c r="F5">
        <f>INDEX(mortality_0[PROBABILITY],MATCH(E5, mortality_0[AGE]))</f>
        <v>3.3040000000000001E-3</v>
      </c>
      <c r="G5">
        <f t="shared" si="1"/>
        <v>2.7575116203126804E-4</v>
      </c>
      <c r="H5">
        <f>INDEX(valuation_rate_0[rate],0+1)</f>
        <v>4.2500000000000003E-2</v>
      </c>
      <c r="I5">
        <f t="shared" si="2"/>
        <v>0.98964853041308776</v>
      </c>
      <c r="J5">
        <f>IF(A5&gt;0,J4+L4-M4-N4,INDEX(extract[FUND_VALUE], 1))</f>
        <v>100683.02567424197</v>
      </c>
      <c r="K5">
        <f>IF((B5&lt;INDEX(extract[GUARANTEE_END], 1)),INDEX(extract[CURRENT_RATE], 1),INDEX(extract[MINIMUM_RATE], 1))</f>
        <v>3.1E-2</v>
      </c>
      <c r="L5">
        <f t="shared" si="3"/>
        <v>256.47383712516597</v>
      </c>
      <c r="M5">
        <f t="shared" si="4"/>
        <v>27.76346132649622</v>
      </c>
      <c r="N5">
        <f>0</f>
        <v>0</v>
      </c>
      <c r="O5">
        <f>IF((D5&lt;=INDEX(surr_charge_sch_0[POLICY_YEAR],COUNTA(surr_charge_sch_0[POLICY_YEAR]))),INDEX(surr_charge_sch_0[SURRENDER_CHARGE_PERCENT],MATCH(D5, surr_charge_sch_0[POLICY_YEAR])),INDEX(surr_charge_sch_0[SURRENDER_CHARGE_PERCENT],COUNTA(surr_charge_sch_0[SURRENDER_CHARGE_PERCENT])))</f>
        <v>0.05</v>
      </c>
      <c r="P5">
        <f>IF((A5=0),INDEX(extract[AVAILABLE_FPWD], 1),(IF(MOD(C5, 12)=0,J5*INDEX(extract[FREE_PWD_PERCENT], 1),P4)))</f>
        <v>10000</v>
      </c>
      <c r="Q5">
        <f t="shared" si="5"/>
        <v>90683.025674241973</v>
      </c>
      <c r="R5">
        <f t="shared" si="6"/>
        <v>4534.151283712099</v>
      </c>
      <c r="S5">
        <f t="shared" si="7"/>
        <v>96148.874390529876</v>
      </c>
      <c r="T5">
        <f t="shared" si="8"/>
        <v>95153.592241460457</v>
      </c>
      <c r="U5">
        <f t="shared" si="9"/>
        <v>0</v>
      </c>
      <c r="V5">
        <f t="shared" si="10"/>
        <v>82.626221904821406</v>
      </c>
      <c r="W5">
        <f t="shared" si="11"/>
        <v>95236.21846336528</v>
      </c>
      <c r="X5">
        <f t="shared" si="12"/>
        <v>95500</v>
      </c>
    </row>
    <row r="6" spans="1:24" x14ac:dyDescent="0.3">
      <c r="A6">
        <v>4</v>
      </c>
      <c r="B6">
        <f>IF(A6&gt;0,EOMONTH(B5,1),INDEX(extract[VALUATION_DATE], 1))</f>
        <v>45412</v>
      </c>
      <c r="C6">
        <f>IF(A6=0,DAYS360(INDEX(extract[ISSUE_DATE], 1),B6)/30,C5+1)</f>
        <v>22</v>
      </c>
      <c r="D6">
        <f t="shared" si="0"/>
        <v>2</v>
      </c>
      <c r="E6">
        <f>INDEX(extract[ISSUE_AGE], 1)+D6-1</f>
        <v>49</v>
      </c>
      <c r="F6">
        <f>INDEX(mortality_0[PROBABILITY],MATCH(E6, mortality_0[AGE]))</f>
        <v>3.3040000000000001E-3</v>
      </c>
      <c r="G6">
        <f t="shared" si="1"/>
        <v>2.7575116203126804E-4</v>
      </c>
      <c r="H6">
        <f>INDEX(valuation_rate_0[rate],0+1)</f>
        <v>4.2500000000000003E-2</v>
      </c>
      <c r="I6">
        <f t="shared" si="2"/>
        <v>0.98622190732375159</v>
      </c>
      <c r="J6">
        <f>IF(A6&gt;0,J5+L5-M5-N5,INDEX(extract[FUND_VALUE], 1))</f>
        <v>100911.73605004064</v>
      </c>
      <c r="K6">
        <f>IF((B6&lt;INDEX(extract[GUARANTEE_END], 1)),INDEX(extract[CURRENT_RATE], 1),INDEX(extract[MINIMUM_RATE], 1))</f>
        <v>3.1E-2</v>
      </c>
      <c r="L6">
        <f t="shared" si="3"/>
        <v>257.0564400741597</v>
      </c>
      <c r="M6">
        <f t="shared" si="4"/>
        <v>27.826528478391307</v>
      </c>
      <c r="N6">
        <f>0</f>
        <v>0</v>
      </c>
      <c r="O6">
        <f>IF((D6&lt;=INDEX(surr_charge_sch_0[POLICY_YEAR],COUNTA(surr_charge_sch_0[POLICY_YEAR]))),INDEX(surr_charge_sch_0[SURRENDER_CHARGE_PERCENT],MATCH(D6, surr_charge_sch_0[POLICY_YEAR])),INDEX(surr_charge_sch_0[SURRENDER_CHARGE_PERCENT],COUNTA(surr_charge_sch_0[SURRENDER_CHARGE_PERCENT])))</f>
        <v>0.05</v>
      </c>
      <c r="P6">
        <f>IF((A6=0),INDEX(extract[AVAILABLE_FPWD], 1),(IF(MOD(C6, 12)=0,J6*INDEX(extract[FREE_PWD_PERCENT], 1),P5)))</f>
        <v>10000</v>
      </c>
      <c r="Q6">
        <f t="shared" si="5"/>
        <v>90911.736050040636</v>
      </c>
      <c r="R6">
        <f t="shared" si="6"/>
        <v>4545.5868025020318</v>
      </c>
      <c r="S6">
        <f t="shared" si="7"/>
        <v>96366.149247538604</v>
      </c>
      <c r="T6">
        <f t="shared" si="8"/>
        <v>95038.407512352831</v>
      </c>
      <c r="U6">
        <f t="shared" si="9"/>
        <v>0</v>
      </c>
      <c r="V6">
        <f t="shared" si="10"/>
        <v>110.10229060576899</v>
      </c>
      <c r="W6">
        <f t="shared" si="11"/>
        <v>95148.509802958593</v>
      </c>
      <c r="X6">
        <f t="shared" si="12"/>
        <v>95500</v>
      </c>
    </row>
    <row r="7" spans="1:24" x14ac:dyDescent="0.3">
      <c r="A7">
        <v>5</v>
      </c>
      <c r="B7">
        <f>IF(A7&gt;0,EOMONTH(B6,1),INDEX(extract[VALUATION_DATE], 1))</f>
        <v>45443</v>
      </c>
      <c r="C7">
        <f>IF(A7=0,DAYS360(INDEX(extract[ISSUE_DATE], 1),B7)/30,C6+1)</f>
        <v>23</v>
      </c>
      <c r="D7">
        <f t="shared" si="0"/>
        <v>2</v>
      </c>
      <c r="E7">
        <f>INDEX(extract[ISSUE_AGE], 1)+D7-1</f>
        <v>49</v>
      </c>
      <c r="F7">
        <f>INDEX(mortality_0[PROBABILITY],MATCH(E7, mortality_0[AGE]))</f>
        <v>3.3040000000000001E-3</v>
      </c>
      <c r="G7">
        <f t="shared" si="1"/>
        <v>2.7575116203126804E-4</v>
      </c>
      <c r="H7">
        <f>INDEX(valuation_rate_0[rate],0+1)</f>
        <v>4.2500000000000003E-2</v>
      </c>
      <c r="I7">
        <f t="shared" si="2"/>
        <v>0.98280714879585873</v>
      </c>
      <c r="J7">
        <f>IF(A7&gt;0,J6+L6-M6-N6,INDEX(extract[FUND_VALUE], 1))</f>
        <v>101140.96596163641</v>
      </c>
      <c r="K7">
        <f>IF((B7&lt;INDEX(extract[GUARANTEE_END], 1)),INDEX(extract[CURRENT_RATE], 1),INDEX(extract[MINIMUM_RATE], 1))</f>
        <v>3.1E-2</v>
      </c>
      <c r="L7">
        <f t="shared" si="3"/>
        <v>257.64036645715345</v>
      </c>
      <c r="M7">
        <f t="shared" si="4"/>
        <v>27.889738892886168</v>
      </c>
      <c r="N7">
        <f>0</f>
        <v>0</v>
      </c>
      <c r="O7">
        <f>IF((D7&lt;=INDEX(surr_charge_sch_0[POLICY_YEAR],COUNTA(surr_charge_sch_0[POLICY_YEAR]))),INDEX(surr_charge_sch_0[SURRENDER_CHARGE_PERCENT],MATCH(D7, surr_charge_sch_0[POLICY_YEAR])),INDEX(surr_charge_sch_0[SURRENDER_CHARGE_PERCENT],COUNTA(surr_charge_sch_0[SURRENDER_CHARGE_PERCENT])))</f>
        <v>0.05</v>
      </c>
      <c r="P7">
        <f>IF((A7=0),INDEX(extract[AVAILABLE_FPWD], 1),(IF(MOD(C7, 12)=0,J7*INDEX(extract[FREE_PWD_PERCENT], 1),P6)))</f>
        <v>10000</v>
      </c>
      <c r="Q7">
        <f t="shared" si="5"/>
        <v>91140.965961636408</v>
      </c>
      <c r="R7">
        <f t="shared" si="6"/>
        <v>4557.0482980818206</v>
      </c>
      <c r="S7">
        <f t="shared" si="7"/>
        <v>96583.917663554588</v>
      </c>
      <c r="T7">
        <f t="shared" si="8"/>
        <v>94923.364738452059</v>
      </c>
      <c r="U7">
        <f t="shared" si="9"/>
        <v>0</v>
      </c>
      <c r="V7">
        <f t="shared" si="10"/>
        <v>137.54542259592677</v>
      </c>
      <c r="W7">
        <f t="shared" si="11"/>
        <v>95060.910161047985</v>
      </c>
      <c r="X7">
        <f t="shared" si="12"/>
        <v>95500</v>
      </c>
    </row>
    <row r="8" spans="1:24" x14ac:dyDescent="0.3">
      <c r="A8">
        <v>6</v>
      </c>
      <c r="B8">
        <f>IF(A8&gt;0,EOMONTH(B7,1),INDEX(extract[VALUATION_DATE], 1))</f>
        <v>45473</v>
      </c>
      <c r="C8">
        <f>IF(A8=0,DAYS360(INDEX(extract[ISSUE_DATE], 1),B8)/30,C7+1)</f>
        <v>24</v>
      </c>
      <c r="D8">
        <f t="shared" si="0"/>
        <v>3</v>
      </c>
      <c r="E8">
        <f>INDEX(extract[ISSUE_AGE], 1)+D8-1</f>
        <v>50</v>
      </c>
      <c r="F8">
        <f>INDEX(mortality_0[PROBABILITY],MATCH(E8, mortality_0[AGE]))</f>
        <v>3.63E-3</v>
      </c>
      <c r="G8">
        <f t="shared" si="1"/>
        <v>3.0300445467357218E-4</v>
      </c>
      <c r="H8">
        <f>INDEX(valuation_rate_0[rate],0+1)</f>
        <v>4.2500000000000003E-2</v>
      </c>
      <c r="I8">
        <f t="shared" si="2"/>
        <v>0.97940421374878417</v>
      </c>
      <c r="J8">
        <f>IF(A8&gt;0,J7+L7-M7-N7,INDEX(extract[FUND_VALUE], 1))</f>
        <v>101370.71658920067</v>
      </c>
      <c r="K8">
        <f>IF((B8&lt;INDEX(extract[GUARANTEE_END], 1)),INDEX(extract[CURRENT_RATE], 1),INDEX(extract[MINIMUM_RATE], 1))</f>
        <v>0.01</v>
      </c>
      <c r="L8">
        <f t="shared" si="3"/>
        <v>84.090873089324745</v>
      </c>
      <c r="M8">
        <f t="shared" si="4"/>
        <v>30.715778699979985</v>
      </c>
      <c r="N8">
        <f>0</f>
        <v>0</v>
      </c>
      <c r="O8">
        <f>IF((D8&lt;=INDEX(surr_charge_sch_0[POLICY_YEAR],COUNTA(surr_charge_sch_0[POLICY_YEAR]))),INDEX(surr_charge_sch_0[SURRENDER_CHARGE_PERCENT],MATCH(D8, surr_charge_sch_0[POLICY_YEAR])),INDEX(surr_charge_sch_0[SURRENDER_CHARGE_PERCENT],COUNTA(surr_charge_sch_0[SURRENDER_CHARGE_PERCENT])))</f>
        <v>0.04</v>
      </c>
      <c r="P8">
        <f>IF((A8=0),INDEX(extract[AVAILABLE_FPWD], 1),(IF(MOD(C8, 12)=0,J8*INDEX(extract[FREE_PWD_PERCENT], 1),P7)))</f>
        <v>10137.071658920067</v>
      </c>
      <c r="Q8">
        <f t="shared" si="5"/>
        <v>91233.6449302806</v>
      </c>
      <c r="R8">
        <f t="shared" si="6"/>
        <v>3649.3457972112242</v>
      </c>
      <c r="S8">
        <f t="shared" si="7"/>
        <v>97721.370791989451</v>
      </c>
      <c r="T8">
        <f t="shared" si="8"/>
        <v>95708.722326981835</v>
      </c>
      <c r="U8">
        <f t="shared" si="9"/>
        <v>0</v>
      </c>
      <c r="V8">
        <f t="shared" si="10"/>
        <v>164.95565735790518</v>
      </c>
      <c r="W8">
        <f t="shared" si="11"/>
        <v>95873.677984339738</v>
      </c>
      <c r="X8">
        <f t="shared" si="12"/>
        <v>95873.677984339738</v>
      </c>
    </row>
    <row r="9" spans="1:24" x14ac:dyDescent="0.3">
      <c r="A9">
        <v>7</v>
      </c>
      <c r="B9">
        <f>IF(A9&gt;0,EOMONTH(B8,1),INDEX(extract[VALUATION_DATE], 1))</f>
        <v>45504</v>
      </c>
      <c r="C9">
        <f>IF(A9=0,DAYS360(INDEX(extract[ISSUE_DATE], 1),B9)/30,C8+1)</f>
        <v>25</v>
      </c>
      <c r="D9">
        <f t="shared" si="0"/>
        <v>3</v>
      </c>
      <c r="E9">
        <f>INDEX(extract[ISSUE_AGE], 1)+D9-1</f>
        <v>50</v>
      </c>
      <c r="F9">
        <f>INDEX(mortality_0[PROBABILITY],MATCH(E9, mortality_0[AGE]))</f>
        <v>3.63E-3</v>
      </c>
      <c r="G9">
        <f t="shared" si="1"/>
        <v>3.0300445467357218E-4</v>
      </c>
      <c r="H9">
        <f>INDEX(valuation_rate_0[rate],0+1)</f>
        <v>4.2500000000000003E-2</v>
      </c>
      <c r="I9">
        <f t="shared" si="2"/>
        <v>0.97601306124414311</v>
      </c>
      <c r="J9">
        <f>IF(A9&gt;0,J8+L8-M8-N8,INDEX(extract[FUND_VALUE], 1))</f>
        <v>101424.09168359003</v>
      </c>
      <c r="K9">
        <f>IF((B9&lt;INDEX(extract[GUARANTEE_END], 1)),INDEX(extract[CURRENT_RATE], 1),INDEX(extract[MINIMUM_RATE], 1))</f>
        <v>0.01</v>
      </c>
      <c r="L9">
        <f t="shared" si="3"/>
        <v>84.135149764477546</v>
      </c>
      <c r="M9">
        <f t="shared" si="4"/>
        <v>30.731951591348583</v>
      </c>
      <c r="N9">
        <f>0</f>
        <v>0</v>
      </c>
      <c r="O9">
        <f>IF((D9&lt;=INDEX(surr_charge_sch_0[POLICY_YEAR],COUNTA(surr_charge_sch_0[POLICY_YEAR]))),INDEX(surr_charge_sch_0[SURRENDER_CHARGE_PERCENT],MATCH(D9, surr_charge_sch_0[POLICY_YEAR])),INDEX(surr_charge_sch_0[SURRENDER_CHARGE_PERCENT],COUNTA(surr_charge_sch_0[SURRENDER_CHARGE_PERCENT])))</f>
        <v>0.04</v>
      </c>
      <c r="P9">
        <f>IF((A9=0),INDEX(extract[AVAILABLE_FPWD], 1),(IF(MOD(C9, 12)=0,J9*INDEX(extract[FREE_PWD_PERCENT], 1),P8)))</f>
        <v>10137.071658920067</v>
      </c>
      <c r="Q9">
        <f t="shared" si="5"/>
        <v>91287.020024669968</v>
      </c>
      <c r="R9">
        <f t="shared" si="6"/>
        <v>3651.4808009867988</v>
      </c>
      <c r="S9">
        <f t="shared" si="7"/>
        <v>97772.610882603229</v>
      </c>
      <c r="T9">
        <f t="shared" si="8"/>
        <v>95427.345253362</v>
      </c>
      <c r="U9">
        <f t="shared" si="9"/>
        <v>0</v>
      </c>
      <c r="V9">
        <f t="shared" si="10"/>
        <v>195.03882044524073</v>
      </c>
      <c r="W9">
        <f t="shared" si="11"/>
        <v>95622.384073807247</v>
      </c>
      <c r="X9">
        <f t="shared" si="12"/>
        <v>95873.677984339738</v>
      </c>
    </row>
    <row r="10" spans="1:24" x14ac:dyDescent="0.3">
      <c r="A10">
        <v>8</v>
      </c>
      <c r="B10">
        <f>IF(A10&gt;0,EOMONTH(B9,1),INDEX(extract[VALUATION_DATE], 1))</f>
        <v>45535</v>
      </c>
      <c r="C10">
        <f>IF(A10=0,DAYS360(INDEX(extract[ISSUE_DATE], 1),B10)/30,C9+1)</f>
        <v>26</v>
      </c>
      <c r="D10">
        <f t="shared" si="0"/>
        <v>3</v>
      </c>
      <c r="E10">
        <f>INDEX(extract[ISSUE_AGE], 1)+D10-1</f>
        <v>50</v>
      </c>
      <c r="F10">
        <f>INDEX(mortality_0[PROBABILITY],MATCH(E10, mortality_0[AGE]))</f>
        <v>3.63E-3</v>
      </c>
      <c r="G10">
        <f t="shared" si="1"/>
        <v>3.0300445467357218E-4</v>
      </c>
      <c r="H10">
        <f>INDEX(valuation_rate_0[rate],0+1)</f>
        <v>4.2500000000000003E-2</v>
      </c>
      <c r="I10">
        <f t="shared" si="2"/>
        <v>0.97263365048529837</v>
      </c>
      <c r="J10">
        <f>IF(A10&gt;0,J9+L9-M9-N9,INDEX(extract[FUND_VALUE], 1))</f>
        <v>101477.49488176315</v>
      </c>
      <c r="K10">
        <f>IF((B10&lt;INDEX(extract[GUARANTEE_END], 1)),INDEX(extract[CURRENT_RATE], 1),INDEX(extract[MINIMUM_RATE], 1))</f>
        <v>0.01</v>
      </c>
      <c r="L10">
        <f t="shared" si="3"/>
        <v>84.179449752790134</v>
      </c>
      <c r="M10">
        <f t="shared" si="4"/>
        <v>30.748132998288856</v>
      </c>
      <c r="N10">
        <f>0</f>
        <v>0</v>
      </c>
      <c r="O10">
        <f>IF((D10&lt;=INDEX(surr_charge_sch_0[POLICY_YEAR],COUNTA(surr_charge_sch_0[POLICY_YEAR]))),INDEX(surr_charge_sch_0[SURRENDER_CHARGE_PERCENT],MATCH(D10, surr_charge_sch_0[POLICY_YEAR])),INDEX(surr_charge_sch_0[SURRENDER_CHARGE_PERCENT],COUNTA(surr_charge_sch_0[SURRENDER_CHARGE_PERCENT])))</f>
        <v>0.04</v>
      </c>
      <c r="P10">
        <f>IF((A10=0),INDEX(extract[AVAILABLE_FPWD], 1),(IF(MOD(C10, 12)=0,J10*INDEX(extract[FREE_PWD_PERCENT], 1),P9)))</f>
        <v>10137.071658920067</v>
      </c>
      <c r="Q10">
        <f t="shared" si="5"/>
        <v>91340.423222843092</v>
      </c>
      <c r="R10">
        <f t="shared" si="6"/>
        <v>3653.6169289137238</v>
      </c>
      <c r="S10">
        <f t="shared" si="7"/>
        <v>97823.877952849434</v>
      </c>
      <c r="T10">
        <f t="shared" si="8"/>
        <v>95146.795517908249</v>
      </c>
      <c r="U10">
        <f t="shared" si="9"/>
        <v>0</v>
      </c>
      <c r="V10">
        <f t="shared" si="10"/>
        <v>225.03360659591968</v>
      </c>
      <c r="W10">
        <f t="shared" si="11"/>
        <v>95371.829124504162</v>
      </c>
      <c r="X10">
        <f t="shared" si="12"/>
        <v>95873.677984339738</v>
      </c>
    </row>
    <row r="11" spans="1:24" x14ac:dyDescent="0.3">
      <c r="A11">
        <v>9</v>
      </c>
      <c r="B11">
        <f>IF(A11&gt;0,EOMONTH(B10,1),INDEX(extract[VALUATION_DATE], 1))</f>
        <v>45565</v>
      </c>
      <c r="C11">
        <f>IF(A11=0,DAYS360(INDEX(extract[ISSUE_DATE], 1),B11)/30,C10+1)</f>
        <v>27</v>
      </c>
      <c r="D11">
        <f t="shared" si="0"/>
        <v>3</v>
      </c>
      <c r="E11">
        <f>INDEX(extract[ISSUE_AGE], 1)+D11-1</f>
        <v>50</v>
      </c>
      <c r="F11">
        <f>INDEX(mortality_0[PROBABILITY],MATCH(E11, mortality_0[AGE]))</f>
        <v>3.63E-3</v>
      </c>
      <c r="G11">
        <f t="shared" si="1"/>
        <v>3.0300445467357218E-4</v>
      </c>
      <c r="H11">
        <f>INDEX(valuation_rate_0[rate],0+1)</f>
        <v>4.2500000000000003E-2</v>
      </c>
      <c r="I11">
        <f t="shared" si="2"/>
        <v>0.9692659408168699</v>
      </c>
      <c r="J11">
        <f>IF(A11&gt;0,J10+L10-M10-N10,INDEX(extract[FUND_VALUE], 1))</f>
        <v>101530.92619851766</v>
      </c>
      <c r="K11">
        <f>IF((B11&lt;INDEX(extract[GUARANTEE_END], 1)),INDEX(extract[CURRENT_RATE], 1),INDEX(extract[MINIMUM_RATE], 1))</f>
        <v>0.01</v>
      </c>
      <c r="L11">
        <f t="shared" si="3"/>
        <v>84.223773066537689</v>
      </c>
      <c r="M11">
        <f t="shared" si="4"/>
        <v>30.764322925284546</v>
      </c>
      <c r="N11">
        <f>0</f>
        <v>0</v>
      </c>
      <c r="O11">
        <f>IF((D11&lt;=INDEX(surr_charge_sch_0[POLICY_YEAR],COUNTA(surr_charge_sch_0[POLICY_YEAR]))),INDEX(surr_charge_sch_0[SURRENDER_CHARGE_PERCENT],MATCH(D11, surr_charge_sch_0[POLICY_YEAR])),INDEX(surr_charge_sch_0[SURRENDER_CHARGE_PERCENT],COUNTA(surr_charge_sch_0[SURRENDER_CHARGE_PERCENT])))</f>
        <v>0.04</v>
      </c>
      <c r="P11">
        <f>IF((A11=0),INDEX(extract[AVAILABLE_FPWD], 1),(IF(MOD(C11, 12)=0,J11*INDEX(extract[FREE_PWD_PERCENT], 1),P10)))</f>
        <v>10137.071658920067</v>
      </c>
      <c r="Q11">
        <f t="shared" si="5"/>
        <v>91393.854539597582</v>
      </c>
      <c r="R11">
        <f t="shared" si="6"/>
        <v>3655.7541815839031</v>
      </c>
      <c r="S11">
        <f t="shared" si="7"/>
        <v>97875.17201693375</v>
      </c>
      <c r="T11">
        <f t="shared" si="8"/>
        <v>94867.070687606261</v>
      </c>
      <c r="U11">
        <f t="shared" si="9"/>
        <v>0</v>
      </c>
      <c r="V11">
        <f t="shared" si="10"/>
        <v>254.94027543965282</v>
      </c>
      <c r="W11">
        <f t="shared" si="11"/>
        <v>95122.010963045919</v>
      </c>
      <c r="X11">
        <f t="shared" si="12"/>
        <v>95873.677984339738</v>
      </c>
    </row>
    <row r="12" spans="1:24" x14ac:dyDescent="0.3">
      <c r="A12">
        <v>10</v>
      </c>
      <c r="B12">
        <f>IF(A12&gt;0,EOMONTH(B11,1),INDEX(extract[VALUATION_DATE], 1))</f>
        <v>45596</v>
      </c>
      <c r="C12">
        <f>IF(A12=0,DAYS360(INDEX(extract[ISSUE_DATE], 1),B12)/30,C11+1)</f>
        <v>28</v>
      </c>
      <c r="D12">
        <f t="shared" si="0"/>
        <v>3</v>
      </c>
      <c r="E12">
        <f>INDEX(extract[ISSUE_AGE], 1)+D12-1</f>
        <v>50</v>
      </c>
      <c r="F12">
        <f>INDEX(mortality_0[PROBABILITY],MATCH(E12, mortality_0[AGE]))</f>
        <v>3.63E-3</v>
      </c>
      <c r="G12">
        <f t="shared" si="1"/>
        <v>3.0300445467357218E-4</v>
      </c>
      <c r="H12">
        <f>INDEX(valuation_rate_0[rate],0+1)</f>
        <v>4.2500000000000003E-2</v>
      </c>
      <c r="I12">
        <f t="shared" si="2"/>
        <v>0.96590989172424524</v>
      </c>
      <c r="J12">
        <f>IF(A12&gt;0,J11+L11-M11-N11,INDEX(extract[FUND_VALUE], 1))</f>
        <v>101584.38564865891</v>
      </c>
      <c r="K12">
        <f>IF((B12&lt;INDEX(extract[GUARANTEE_END], 1)),INDEX(extract[CURRENT_RATE], 1),INDEX(extract[MINIMUM_RATE], 1))</f>
        <v>0.01</v>
      </c>
      <c r="L12">
        <f t="shared" si="3"/>
        <v>84.268119718001856</v>
      </c>
      <c r="M12">
        <f t="shared" si="4"/>
        <v>30.780521376821742</v>
      </c>
      <c r="N12">
        <f>0</f>
        <v>0</v>
      </c>
      <c r="O12">
        <f>IF((D12&lt;=INDEX(surr_charge_sch_0[POLICY_YEAR],COUNTA(surr_charge_sch_0[POLICY_YEAR]))),INDEX(surr_charge_sch_0[SURRENDER_CHARGE_PERCENT],MATCH(D12, surr_charge_sch_0[POLICY_YEAR])),INDEX(surr_charge_sch_0[SURRENDER_CHARGE_PERCENT],COUNTA(surr_charge_sch_0[SURRENDER_CHARGE_PERCENT])))</f>
        <v>0.04</v>
      </c>
      <c r="P12">
        <f>IF((A12=0),INDEX(extract[AVAILABLE_FPWD], 1),(IF(MOD(C12, 12)=0,J12*INDEX(extract[FREE_PWD_PERCENT], 1),P11)))</f>
        <v>10137.071658920067</v>
      </c>
      <c r="Q12">
        <f t="shared" si="5"/>
        <v>91447.313989738846</v>
      </c>
      <c r="R12">
        <f t="shared" si="6"/>
        <v>3657.8925595895539</v>
      </c>
      <c r="S12">
        <f t="shared" si="7"/>
        <v>97926.49308906935</v>
      </c>
      <c r="T12">
        <f t="shared" si="8"/>
        <v>94588.168336598028</v>
      </c>
      <c r="U12">
        <f t="shared" si="9"/>
        <v>0</v>
      </c>
      <c r="V12">
        <f t="shared" si="10"/>
        <v>284.75908584342272</v>
      </c>
      <c r="W12">
        <f t="shared" si="11"/>
        <v>94872.927422441455</v>
      </c>
      <c r="X12">
        <f t="shared" si="12"/>
        <v>95873.677984339738</v>
      </c>
    </row>
    <row r="13" spans="1:24" x14ac:dyDescent="0.3">
      <c r="A13">
        <v>11</v>
      </c>
      <c r="B13">
        <f>IF(A13&gt;0,EOMONTH(B12,1),INDEX(extract[VALUATION_DATE], 1))</f>
        <v>45626</v>
      </c>
      <c r="C13">
        <f>IF(A13=0,DAYS360(INDEX(extract[ISSUE_DATE], 1),B13)/30,C12+1)</f>
        <v>29</v>
      </c>
      <c r="D13">
        <f t="shared" si="0"/>
        <v>3</v>
      </c>
      <c r="E13">
        <f>INDEX(extract[ISSUE_AGE], 1)+D13-1</f>
        <v>50</v>
      </c>
      <c r="F13">
        <f>INDEX(mortality_0[PROBABILITY],MATCH(E13, mortality_0[AGE]))</f>
        <v>3.63E-3</v>
      </c>
      <c r="G13">
        <f t="shared" si="1"/>
        <v>3.0300445467357218E-4</v>
      </c>
      <c r="H13">
        <f>INDEX(valuation_rate_0[rate],0+1)</f>
        <v>4.2500000000000003E-2</v>
      </c>
      <c r="I13">
        <f t="shared" si="2"/>
        <v>0.96256546283309241</v>
      </c>
      <c r="J13">
        <f>IF(A13&gt;0,J12+L12-M12-N12,INDEX(extract[FUND_VALUE], 1))</f>
        <v>101637.8732470001</v>
      </c>
      <c r="K13">
        <f>IF((B13&lt;INDEX(extract[GUARANTEE_END], 1)),INDEX(extract[CURRENT_RATE], 1),INDEX(extract[MINIMUM_RATE], 1))</f>
        <v>0.01</v>
      </c>
      <c r="L13">
        <f t="shared" si="3"/>
        <v>84.312489719470705</v>
      </c>
      <c r="M13">
        <f t="shared" si="4"/>
        <v>30.796728357388915</v>
      </c>
      <c r="N13">
        <f>0</f>
        <v>0</v>
      </c>
      <c r="O13">
        <f>IF((D13&lt;=INDEX(surr_charge_sch_0[POLICY_YEAR],COUNTA(surr_charge_sch_0[POLICY_YEAR]))),INDEX(surr_charge_sch_0[SURRENDER_CHARGE_PERCENT],MATCH(D13, surr_charge_sch_0[POLICY_YEAR])),INDEX(surr_charge_sch_0[SURRENDER_CHARGE_PERCENT],COUNTA(surr_charge_sch_0[SURRENDER_CHARGE_PERCENT])))</f>
        <v>0.04</v>
      </c>
      <c r="P13">
        <f>IF((A13=0),INDEX(extract[AVAILABLE_FPWD], 1),(IF(MOD(C13, 12)=0,J13*INDEX(extract[FREE_PWD_PERCENT], 1),P12)))</f>
        <v>10137.071658920067</v>
      </c>
      <c r="Q13">
        <f t="shared" si="5"/>
        <v>91500.801588080038</v>
      </c>
      <c r="R13">
        <f t="shared" si="6"/>
        <v>3660.0320635232015</v>
      </c>
      <c r="S13">
        <f t="shared" si="7"/>
        <v>97977.841183476892</v>
      </c>
      <c r="T13">
        <f t="shared" si="8"/>
        <v>94310.086046160664</v>
      </c>
      <c r="U13">
        <f t="shared" si="9"/>
        <v>0</v>
      </c>
      <c r="V13">
        <f t="shared" si="10"/>
        <v>314.49029591372442</v>
      </c>
      <c r="W13">
        <f t="shared" si="11"/>
        <v>94624.57634207439</v>
      </c>
      <c r="X13">
        <f t="shared" si="12"/>
        <v>95873.677984339738</v>
      </c>
    </row>
    <row r="14" spans="1:24" x14ac:dyDescent="0.3">
      <c r="A14">
        <v>12</v>
      </c>
      <c r="B14">
        <f>IF(A14&gt;0,EOMONTH(B13,1),INDEX(extract[VALUATION_DATE], 1))</f>
        <v>45657</v>
      </c>
      <c r="C14">
        <f>IF(A14=0,DAYS360(INDEX(extract[ISSUE_DATE], 1),B14)/30,C13+1)</f>
        <v>30</v>
      </c>
      <c r="D14">
        <f t="shared" si="0"/>
        <v>3</v>
      </c>
      <c r="E14">
        <f>INDEX(extract[ISSUE_AGE], 1)+D14-1</f>
        <v>50</v>
      </c>
      <c r="F14">
        <f>INDEX(mortality_0[PROBABILITY],MATCH(E14, mortality_0[AGE]))</f>
        <v>3.63E-3</v>
      </c>
      <c r="G14">
        <f t="shared" si="1"/>
        <v>3.0300445467357218E-4</v>
      </c>
      <c r="H14">
        <f>INDEX(valuation_rate_0[rate],0+1)</f>
        <v>4.2500000000000003E-2</v>
      </c>
      <c r="I14">
        <f t="shared" si="2"/>
        <v>0.95923261390887415</v>
      </c>
      <c r="J14">
        <f>IF(A14&gt;0,J13+L13-M13-N13,INDEX(extract[FUND_VALUE], 1))</f>
        <v>101691.38900836218</v>
      </c>
      <c r="K14">
        <f>IF((B14&lt;INDEX(extract[GUARANTEE_END], 1)),INDEX(extract[CURRENT_RATE], 1),INDEX(extract[MINIMUM_RATE], 1))</f>
        <v>0.01</v>
      </c>
      <c r="L14">
        <f t="shared" si="3"/>
        <v>84.356883083238813</v>
      </c>
      <c r="M14">
        <f t="shared" si="4"/>
        <v>30.812943871476875</v>
      </c>
      <c r="N14">
        <f>0</f>
        <v>0</v>
      </c>
      <c r="O14">
        <f>IF((D14&lt;=INDEX(surr_charge_sch_0[POLICY_YEAR],COUNTA(surr_charge_sch_0[POLICY_YEAR]))),INDEX(surr_charge_sch_0[SURRENDER_CHARGE_PERCENT],MATCH(D14, surr_charge_sch_0[POLICY_YEAR])),INDEX(surr_charge_sch_0[SURRENDER_CHARGE_PERCENT],COUNTA(surr_charge_sch_0[SURRENDER_CHARGE_PERCENT])))</f>
        <v>0.04</v>
      </c>
      <c r="P14">
        <f>IF((A14=0),INDEX(extract[AVAILABLE_FPWD], 1),(IF(MOD(C14, 12)=0,J14*INDEX(extract[FREE_PWD_PERCENT], 1),P13)))</f>
        <v>10137.071658920067</v>
      </c>
      <c r="Q14">
        <f t="shared" si="5"/>
        <v>91554.317349442106</v>
      </c>
      <c r="R14">
        <f t="shared" si="6"/>
        <v>3662.1726939776845</v>
      </c>
      <c r="S14">
        <f t="shared" si="7"/>
        <v>98029.216314384495</v>
      </c>
      <c r="T14">
        <f t="shared" si="8"/>
        <v>94032.821404685485</v>
      </c>
      <c r="U14">
        <f t="shared" si="9"/>
        <v>0</v>
      </c>
      <c r="V14">
        <f t="shared" si="10"/>
        <v>344.13416299879952</v>
      </c>
      <c r="W14">
        <f t="shared" si="11"/>
        <v>94376.955567684287</v>
      </c>
      <c r="X14">
        <f t="shared" si="12"/>
        <v>95873.677984339738</v>
      </c>
    </row>
    <row r="15" spans="1:24" x14ac:dyDescent="0.3">
      <c r="A15">
        <v>13</v>
      </c>
      <c r="B15">
        <f>IF(A15&gt;0,EOMONTH(B14,1),INDEX(extract[VALUATION_DATE], 1))</f>
        <v>45688</v>
      </c>
      <c r="C15">
        <f>IF(A15=0,DAYS360(INDEX(extract[ISSUE_DATE], 1),B15)/30,C14+1)</f>
        <v>31</v>
      </c>
      <c r="D15">
        <f t="shared" si="0"/>
        <v>3</v>
      </c>
      <c r="E15">
        <f>INDEX(extract[ISSUE_AGE], 1)+D15-1</f>
        <v>50</v>
      </c>
      <c r="F15">
        <f>INDEX(mortality_0[PROBABILITY],MATCH(E15, mortality_0[AGE]))</f>
        <v>3.63E-3</v>
      </c>
      <c r="G15">
        <f t="shared" si="1"/>
        <v>3.0300445467357218E-4</v>
      </c>
      <c r="H15">
        <f>INDEX(valuation_rate_0[rate],0+1)</f>
        <v>4.2500000000000003E-2</v>
      </c>
      <c r="I15">
        <f t="shared" si="2"/>
        <v>0.955911304856364</v>
      </c>
      <c r="J15">
        <f>IF(A15&gt;0,J14+L14-M14-N14,INDEX(extract[FUND_VALUE], 1))</f>
        <v>101744.93294757394</v>
      </c>
      <c r="K15">
        <f>IF((B15&lt;INDEX(extract[GUARANTEE_END], 1)),INDEX(extract[CURRENT_RATE], 1),INDEX(extract[MINIMUM_RATE], 1))</f>
        <v>0.01</v>
      </c>
      <c r="L15">
        <f t="shared" si="3"/>
        <v>84.401299821607196</v>
      </c>
      <c r="M15">
        <f t="shared" si="4"/>
        <v>30.829167923578808</v>
      </c>
      <c r="N15">
        <f>0</f>
        <v>0</v>
      </c>
      <c r="O15">
        <f>IF((D15&lt;=INDEX(surr_charge_sch_0[POLICY_YEAR],COUNTA(surr_charge_sch_0[POLICY_YEAR]))),INDEX(surr_charge_sch_0[SURRENDER_CHARGE_PERCENT],MATCH(D15, surr_charge_sch_0[POLICY_YEAR])),INDEX(surr_charge_sch_0[SURRENDER_CHARGE_PERCENT],COUNTA(surr_charge_sch_0[SURRENDER_CHARGE_PERCENT])))</f>
        <v>0.04</v>
      </c>
      <c r="P15">
        <f>IF((A15=0),INDEX(extract[AVAILABLE_FPWD], 1),(IF(MOD(C15, 12)=0,J15*INDEX(extract[FREE_PWD_PERCENT], 1),P14)))</f>
        <v>10137.071658920067</v>
      </c>
      <c r="Q15">
        <f t="shared" si="5"/>
        <v>91607.861288653861</v>
      </c>
      <c r="R15">
        <f t="shared" si="6"/>
        <v>3664.3144515461545</v>
      </c>
      <c r="S15">
        <f t="shared" si="7"/>
        <v>98080.618496027775</v>
      </c>
      <c r="T15">
        <f t="shared" si="8"/>
        <v>93756.372007657134</v>
      </c>
      <c r="U15">
        <f t="shared" si="9"/>
        <v>0</v>
      </c>
      <c r="V15">
        <f t="shared" si="10"/>
        <v>373.69094369086372</v>
      </c>
      <c r="W15">
        <f t="shared" si="11"/>
        <v>94130.062951347994</v>
      </c>
      <c r="X15">
        <f t="shared" si="12"/>
        <v>95873.677984339738</v>
      </c>
    </row>
    <row r="16" spans="1:24" x14ac:dyDescent="0.3">
      <c r="A16">
        <v>14</v>
      </c>
      <c r="B16">
        <f>IF(A16&gt;0,EOMONTH(B15,1),INDEX(extract[VALUATION_DATE], 1))</f>
        <v>45716</v>
      </c>
      <c r="C16">
        <f>IF(A16=0,DAYS360(INDEX(extract[ISSUE_DATE], 1),B16)/30,C15+1)</f>
        <v>32</v>
      </c>
      <c r="D16">
        <f t="shared" si="0"/>
        <v>3</v>
      </c>
      <c r="E16">
        <f>INDEX(extract[ISSUE_AGE], 1)+D16-1</f>
        <v>50</v>
      </c>
      <c r="F16">
        <f>INDEX(mortality_0[PROBABILITY],MATCH(E16, mortality_0[AGE]))</f>
        <v>3.63E-3</v>
      </c>
      <c r="G16">
        <f t="shared" si="1"/>
        <v>3.0300445467357218E-4</v>
      </c>
      <c r="H16">
        <f>INDEX(valuation_rate_0[rate],0+1)</f>
        <v>4.2500000000000003E-2</v>
      </c>
      <c r="I16">
        <f t="shared" si="2"/>
        <v>0.95260149571916353</v>
      </c>
      <c r="J16">
        <f>IF(A16&gt;0,J15+L15-M15-N15,INDEX(extract[FUND_VALUE], 1))</f>
        <v>101798.50507947196</v>
      </c>
      <c r="K16">
        <f>IF((B16&lt;INDEX(extract[GUARANTEE_END], 1)),INDEX(extract[CURRENT_RATE], 1),INDEX(extract[MINIMUM_RATE], 1))</f>
        <v>0.01</v>
      </c>
      <c r="L16">
        <f t="shared" si="3"/>
        <v>84.445739946883378</v>
      </c>
      <c r="M16">
        <f t="shared" si="4"/>
        <v>30.845400518190267</v>
      </c>
      <c r="N16">
        <f>0</f>
        <v>0</v>
      </c>
      <c r="O16">
        <f>IF((D16&lt;=INDEX(surr_charge_sch_0[POLICY_YEAR],COUNTA(surr_charge_sch_0[POLICY_YEAR]))),INDEX(surr_charge_sch_0[SURRENDER_CHARGE_PERCENT],MATCH(D16, surr_charge_sch_0[POLICY_YEAR])),INDEX(surr_charge_sch_0[SURRENDER_CHARGE_PERCENT],COUNTA(surr_charge_sch_0[SURRENDER_CHARGE_PERCENT])))</f>
        <v>0.04</v>
      </c>
      <c r="P16">
        <f>IF((A16=0),INDEX(extract[AVAILABLE_FPWD], 1),(IF(MOD(C16, 12)=0,J16*INDEX(extract[FREE_PWD_PERCENT], 1),P15)))</f>
        <v>10137.071658920067</v>
      </c>
      <c r="Q16">
        <f t="shared" si="5"/>
        <v>91661.433420551883</v>
      </c>
      <c r="R16">
        <f t="shared" si="6"/>
        <v>3666.4573368220754</v>
      </c>
      <c r="S16">
        <f t="shared" si="7"/>
        <v>98132.047742649884</v>
      </c>
      <c r="T16">
        <f t="shared" si="8"/>
        <v>93480.735457632647</v>
      </c>
      <c r="U16">
        <f t="shared" si="9"/>
        <v>0</v>
      </c>
      <c r="V16">
        <f t="shared" si="10"/>
        <v>403.16089382832791</v>
      </c>
      <c r="W16">
        <f t="shared" si="11"/>
        <v>93883.896351460979</v>
      </c>
      <c r="X16">
        <f t="shared" si="12"/>
        <v>95873.677984339738</v>
      </c>
    </row>
    <row r="17" spans="1:24" x14ac:dyDescent="0.3">
      <c r="A17">
        <v>15</v>
      </c>
      <c r="B17">
        <f>IF(A17&gt;0,EOMONTH(B16,1),INDEX(extract[VALUATION_DATE], 1))</f>
        <v>45747</v>
      </c>
      <c r="C17">
        <f>IF(A17=0,DAYS360(INDEX(extract[ISSUE_DATE], 1),B17)/30,C16+1)</f>
        <v>33</v>
      </c>
      <c r="D17">
        <f t="shared" si="0"/>
        <v>3</v>
      </c>
      <c r="E17">
        <f>INDEX(extract[ISSUE_AGE], 1)+D17-1</f>
        <v>50</v>
      </c>
      <c r="F17">
        <f>INDEX(mortality_0[PROBABILITY],MATCH(E17, mortality_0[AGE]))</f>
        <v>3.63E-3</v>
      </c>
      <c r="G17">
        <f t="shared" si="1"/>
        <v>3.0300445467357218E-4</v>
      </c>
      <c r="H17">
        <f>INDEX(valuation_rate_0[rate],0+1)</f>
        <v>4.2500000000000003E-2</v>
      </c>
      <c r="I17">
        <f t="shared" si="2"/>
        <v>0.94930314667922211</v>
      </c>
      <c r="J17">
        <f>IF(A17&gt;0,J16+L16-M16-N16,INDEX(extract[FUND_VALUE], 1))</f>
        <v>101852.10541890065</v>
      </c>
      <c r="K17">
        <f>IF((B17&lt;INDEX(extract[GUARANTEE_END], 1)),INDEX(extract[CURRENT_RATE], 1),INDEX(extract[MINIMUM_RATE], 1))</f>
        <v>0.01</v>
      </c>
      <c r="L17">
        <f t="shared" si="3"/>
        <v>84.490203471381378</v>
      </c>
      <c r="M17">
        <f t="shared" si="4"/>
        <v>30.861641659809177</v>
      </c>
      <c r="N17">
        <f>0</f>
        <v>0</v>
      </c>
      <c r="O17">
        <f>IF((D17&lt;=INDEX(surr_charge_sch_0[POLICY_YEAR],COUNTA(surr_charge_sch_0[POLICY_YEAR]))),INDEX(surr_charge_sch_0[SURRENDER_CHARGE_PERCENT],MATCH(D17, surr_charge_sch_0[POLICY_YEAR])),INDEX(surr_charge_sch_0[SURRENDER_CHARGE_PERCENT],COUNTA(surr_charge_sch_0[SURRENDER_CHARGE_PERCENT])))</f>
        <v>0.04</v>
      </c>
      <c r="P17">
        <f>IF((A17=0),INDEX(extract[AVAILABLE_FPWD], 1),(IF(MOD(C17, 12)=0,J17*INDEX(extract[FREE_PWD_PERCENT], 1),P16)))</f>
        <v>10137.071658920067</v>
      </c>
      <c r="Q17">
        <f t="shared" si="5"/>
        <v>91715.033759980579</v>
      </c>
      <c r="R17">
        <f t="shared" si="6"/>
        <v>3668.6013503992231</v>
      </c>
      <c r="S17">
        <f t="shared" si="7"/>
        <v>98183.504068501425</v>
      </c>
      <c r="T17">
        <f t="shared" si="8"/>
        <v>93205.909364220613</v>
      </c>
      <c r="U17">
        <f t="shared" si="9"/>
        <v>0</v>
      </c>
      <c r="V17">
        <f t="shared" si="10"/>
        <v>432.54426849801263</v>
      </c>
      <c r="W17">
        <f t="shared" si="11"/>
        <v>93638.453632718622</v>
      </c>
      <c r="X17">
        <f t="shared" si="12"/>
        <v>95873.677984339738</v>
      </c>
    </row>
    <row r="18" spans="1:24" x14ac:dyDescent="0.3">
      <c r="A18">
        <v>16</v>
      </c>
      <c r="B18">
        <f>IF(A18&gt;0,EOMONTH(B17,1),INDEX(extract[VALUATION_DATE], 1))</f>
        <v>45777</v>
      </c>
      <c r="C18">
        <f>IF(A18=0,DAYS360(INDEX(extract[ISSUE_DATE], 1),B18)/30,C17+1)</f>
        <v>34</v>
      </c>
      <c r="D18">
        <f t="shared" si="0"/>
        <v>3</v>
      </c>
      <c r="E18">
        <f>INDEX(extract[ISSUE_AGE], 1)+D18-1</f>
        <v>50</v>
      </c>
      <c r="F18">
        <f>INDEX(mortality_0[PROBABILITY],MATCH(E18, mortality_0[AGE]))</f>
        <v>3.63E-3</v>
      </c>
      <c r="G18">
        <f t="shared" si="1"/>
        <v>3.0300445467357218E-4</v>
      </c>
      <c r="H18">
        <f>INDEX(valuation_rate_0[rate],0+1)</f>
        <v>4.2500000000000003E-2</v>
      </c>
      <c r="I18">
        <f t="shared" si="2"/>
        <v>0.94601621805635772</v>
      </c>
      <c r="J18">
        <f>IF(A18&gt;0,J17+L17-M17-N17,INDEX(extract[FUND_VALUE], 1))</f>
        <v>101905.73398071222</v>
      </c>
      <c r="K18">
        <f>IF((B18&lt;INDEX(extract[GUARANTEE_END], 1)),INDEX(extract[CURRENT_RATE], 1),INDEX(extract[MINIMUM_RATE], 1))</f>
        <v>0.01</v>
      </c>
      <c r="L18">
        <f t="shared" si="3"/>
        <v>84.534690407421635</v>
      </c>
      <c r="M18">
        <f t="shared" si="4"/>
        <v>30.877891352935819</v>
      </c>
      <c r="N18">
        <f>0</f>
        <v>0</v>
      </c>
      <c r="O18">
        <f>IF((D18&lt;=INDEX(surr_charge_sch_0[POLICY_YEAR],COUNTA(surr_charge_sch_0[POLICY_YEAR]))),INDEX(surr_charge_sch_0[SURRENDER_CHARGE_PERCENT],MATCH(D18, surr_charge_sch_0[POLICY_YEAR])),INDEX(surr_charge_sch_0[SURRENDER_CHARGE_PERCENT],COUNTA(surr_charge_sch_0[SURRENDER_CHARGE_PERCENT])))</f>
        <v>0.04</v>
      </c>
      <c r="P18">
        <f>IF((A18=0),INDEX(extract[AVAILABLE_FPWD], 1),(IF(MOD(C18, 12)=0,J18*INDEX(extract[FREE_PWD_PERCENT], 1),P17)))</f>
        <v>10137.071658920067</v>
      </c>
      <c r="Q18">
        <f t="shared" si="5"/>
        <v>91768.662321792159</v>
      </c>
      <c r="R18">
        <f t="shared" si="6"/>
        <v>3670.7464928716863</v>
      </c>
      <c r="S18">
        <f t="shared" si="7"/>
        <v>98234.987487840539</v>
      </c>
      <c r="T18">
        <f t="shared" si="8"/>
        <v>92931.891344060525</v>
      </c>
      <c r="U18">
        <f t="shared" si="9"/>
        <v>0</v>
      </c>
      <c r="V18">
        <f t="shared" si="10"/>
        <v>461.84132203735606</v>
      </c>
      <c r="W18">
        <f t="shared" si="11"/>
        <v>93393.732666097887</v>
      </c>
      <c r="X18">
        <f t="shared" si="12"/>
        <v>95873.677984339738</v>
      </c>
    </row>
    <row r="19" spans="1:24" x14ac:dyDescent="0.3">
      <c r="A19">
        <v>17</v>
      </c>
      <c r="B19">
        <f>IF(A19&gt;0,EOMONTH(B18,1),INDEX(extract[VALUATION_DATE], 1))</f>
        <v>45808</v>
      </c>
      <c r="C19">
        <f>IF(A19=0,DAYS360(INDEX(extract[ISSUE_DATE], 1),B19)/30,C18+1)</f>
        <v>35</v>
      </c>
      <c r="D19">
        <f t="shared" si="0"/>
        <v>3</v>
      </c>
      <c r="E19">
        <f>INDEX(extract[ISSUE_AGE], 1)+D19-1</f>
        <v>50</v>
      </c>
      <c r="F19">
        <f>INDEX(mortality_0[PROBABILITY],MATCH(E19, mortality_0[AGE]))</f>
        <v>3.63E-3</v>
      </c>
      <c r="G19">
        <f t="shared" si="1"/>
        <v>3.0300445467357218E-4</v>
      </c>
      <c r="H19">
        <f>INDEX(valuation_rate_0[rate],0+1)</f>
        <v>4.2500000000000003E-2</v>
      </c>
      <c r="I19">
        <f t="shared" si="2"/>
        <v>0.94274067030777942</v>
      </c>
      <c r="J19">
        <f>IF(A19&gt;0,J18+L18-M18-N18,INDEX(extract[FUND_VALUE], 1))</f>
        <v>101959.39077976671</v>
      </c>
      <c r="K19">
        <f>IF((B19&lt;INDEX(extract[GUARANTEE_END], 1)),INDEX(extract[CURRENT_RATE], 1),INDEX(extract[MINIMUM_RATE], 1))</f>
        <v>0.01</v>
      </c>
      <c r="L19">
        <f t="shared" si="3"/>
        <v>84.579200767331145</v>
      </c>
      <c r="M19">
        <f t="shared" si="4"/>
        <v>30.894149602072854</v>
      </c>
      <c r="N19">
        <f>0</f>
        <v>0</v>
      </c>
      <c r="O19">
        <f>IF((D19&lt;=INDEX(surr_charge_sch_0[POLICY_YEAR],COUNTA(surr_charge_sch_0[POLICY_YEAR]))),INDEX(surr_charge_sch_0[SURRENDER_CHARGE_PERCENT],MATCH(D19, surr_charge_sch_0[POLICY_YEAR])),INDEX(surr_charge_sch_0[SURRENDER_CHARGE_PERCENT],COUNTA(surr_charge_sch_0[SURRENDER_CHARGE_PERCENT])))</f>
        <v>0.04</v>
      </c>
      <c r="P19">
        <f>IF((A19=0),INDEX(extract[AVAILABLE_FPWD], 1),(IF(MOD(C19, 12)=0,J19*INDEX(extract[FREE_PWD_PERCENT], 1),P18)))</f>
        <v>10137.071658920067</v>
      </c>
      <c r="Q19">
        <f t="shared" si="5"/>
        <v>91822.319120846631</v>
      </c>
      <c r="R19">
        <f t="shared" si="6"/>
        <v>3672.8927648338654</v>
      </c>
      <c r="S19">
        <f t="shared" si="7"/>
        <v>98286.498014932833</v>
      </c>
      <c r="T19">
        <f t="shared" si="8"/>
        <v>92658.67902080201</v>
      </c>
      <c r="U19">
        <f t="shared" si="9"/>
        <v>0</v>
      </c>
      <c r="V19">
        <f t="shared" si="10"/>
        <v>491.0523080366155</v>
      </c>
      <c r="W19">
        <f t="shared" si="11"/>
        <v>93149.731328838621</v>
      </c>
      <c r="X19">
        <f t="shared" si="12"/>
        <v>95873.677984339738</v>
      </c>
    </row>
    <row r="20" spans="1:24" x14ac:dyDescent="0.3">
      <c r="A20">
        <v>18</v>
      </c>
      <c r="B20">
        <f>IF(A20&gt;0,EOMONTH(B19,1),INDEX(extract[VALUATION_DATE], 1))</f>
        <v>45838</v>
      </c>
      <c r="C20">
        <f>IF(A20=0,DAYS360(INDEX(extract[ISSUE_DATE], 1),B20)/30,C19+1)</f>
        <v>36</v>
      </c>
      <c r="D20">
        <f t="shared" si="0"/>
        <v>4</v>
      </c>
      <c r="E20">
        <f>INDEX(extract[ISSUE_AGE], 1)+D20-1</f>
        <v>51</v>
      </c>
      <c r="F20">
        <f>INDEX(mortality_0[PROBABILITY],MATCH(E20, mortality_0[AGE]))</f>
        <v>3.967E-3</v>
      </c>
      <c r="G20">
        <f t="shared" si="1"/>
        <v>3.3118593051884027E-4</v>
      </c>
      <c r="H20">
        <f>INDEX(valuation_rate_0[rate],0+1)</f>
        <v>4.2500000000000003E-2</v>
      </c>
      <c r="I20">
        <f t="shared" si="2"/>
        <v>0.93947646402761198</v>
      </c>
      <c r="J20">
        <f>IF(A20&gt;0,J19+L19-M19-N19,INDEX(extract[FUND_VALUE], 1))</f>
        <v>102013.07583093196</v>
      </c>
      <c r="K20">
        <f>IF((B20&lt;INDEX(extract[GUARANTEE_END], 1)),INDEX(extract[CURRENT_RATE], 1),INDEX(extract[MINIMUM_RATE], 1))</f>
        <v>0.01</v>
      </c>
      <c r="L20">
        <f t="shared" si="3"/>
        <v>84.62373456344335</v>
      </c>
      <c r="M20">
        <f t="shared" si="4"/>
        <v>33.785295444156219</v>
      </c>
      <c r="N20">
        <f>0</f>
        <v>0</v>
      </c>
      <c r="O20">
        <f>IF((D20&lt;=INDEX(surr_charge_sch_0[POLICY_YEAR],COUNTA(surr_charge_sch_0[POLICY_YEAR]))),INDEX(surr_charge_sch_0[SURRENDER_CHARGE_PERCENT],MATCH(D20, surr_charge_sch_0[POLICY_YEAR])),INDEX(surr_charge_sch_0[SURRENDER_CHARGE_PERCENT],COUNTA(surr_charge_sch_0[SURRENDER_CHARGE_PERCENT])))</f>
        <v>0.03</v>
      </c>
      <c r="P20">
        <f>IF((A20=0),INDEX(extract[AVAILABLE_FPWD], 1),(IF(MOD(C20, 12)=0,J20*INDEX(extract[FREE_PWD_PERCENT], 1),P19)))</f>
        <v>10201.307583093198</v>
      </c>
      <c r="Q20">
        <f t="shared" si="5"/>
        <v>91811.768247838772</v>
      </c>
      <c r="R20">
        <f t="shared" si="6"/>
        <v>2754.3530474351633</v>
      </c>
      <c r="S20">
        <f t="shared" si="7"/>
        <v>99258.722783496807</v>
      </c>
      <c r="T20">
        <f t="shared" si="8"/>
        <v>93251.233904536552</v>
      </c>
      <c r="U20">
        <f t="shared" si="9"/>
        <v>0</v>
      </c>
      <c r="V20">
        <f t="shared" si="10"/>
        <v>520.17747934106251</v>
      </c>
      <c r="W20">
        <f t="shared" si="11"/>
        <v>93771.41138387761</v>
      </c>
      <c r="X20">
        <f t="shared" si="12"/>
        <v>95873.677984339738</v>
      </c>
    </row>
    <row r="21" spans="1:24" x14ac:dyDescent="0.3">
      <c r="A21">
        <v>19</v>
      </c>
      <c r="B21">
        <f>IF(A21&gt;0,EOMONTH(B20,1),INDEX(extract[VALUATION_DATE], 1))</f>
        <v>45869</v>
      </c>
      <c r="C21">
        <f>IF(A21=0,DAYS360(INDEX(extract[ISSUE_DATE], 1),B21)/30,C20+1)</f>
        <v>37</v>
      </c>
      <c r="D21">
        <f t="shared" si="0"/>
        <v>4</v>
      </c>
      <c r="E21">
        <f>INDEX(extract[ISSUE_AGE], 1)+D21-1</f>
        <v>51</v>
      </c>
      <c r="F21">
        <f>INDEX(mortality_0[PROBABILITY],MATCH(E21, mortality_0[AGE]))</f>
        <v>3.967E-3</v>
      </c>
      <c r="G21">
        <f t="shared" si="1"/>
        <v>3.3118593051884027E-4</v>
      </c>
      <c r="H21">
        <f>INDEX(valuation_rate_0[rate],0+1)</f>
        <v>4.2500000000000003E-2</v>
      </c>
      <c r="I21">
        <f t="shared" si="2"/>
        <v>0.93622355994642148</v>
      </c>
      <c r="J21">
        <f>IF(A21&gt;0,J20+L20-M20-N20,INDEX(extract[FUND_VALUE], 1))</f>
        <v>102063.91427005125</v>
      </c>
      <c r="K21">
        <f>IF((B21&lt;INDEX(extract[GUARANTEE_END], 1)),INDEX(extract[CURRENT_RATE], 1),INDEX(extract[MINIMUM_RATE], 1))</f>
        <v>0.01</v>
      </c>
      <c r="L21">
        <f t="shared" si="3"/>
        <v>84.665906986366664</v>
      </c>
      <c r="M21">
        <f t="shared" si="4"/>
        <v>33.80213241992206</v>
      </c>
      <c r="N21">
        <f>0</f>
        <v>0</v>
      </c>
      <c r="O21">
        <f>IF((D21&lt;=INDEX(surr_charge_sch_0[POLICY_YEAR],COUNTA(surr_charge_sch_0[POLICY_YEAR]))),INDEX(surr_charge_sch_0[SURRENDER_CHARGE_PERCENT],MATCH(D21, surr_charge_sch_0[POLICY_YEAR])),INDEX(surr_charge_sch_0[SURRENDER_CHARGE_PERCENT],COUNTA(surr_charge_sch_0[SURRENDER_CHARGE_PERCENT])))</f>
        <v>0.03</v>
      </c>
      <c r="P21">
        <f>IF((A21=0),INDEX(extract[AVAILABLE_FPWD], 1),(IF(MOD(C21, 12)=0,J21*INDEX(extract[FREE_PWD_PERCENT], 1),P20)))</f>
        <v>10201.307583093198</v>
      </c>
      <c r="Q21">
        <f t="shared" si="5"/>
        <v>91862.606686958054</v>
      </c>
      <c r="R21">
        <f t="shared" si="6"/>
        <v>2755.8782006087413</v>
      </c>
      <c r="S21">
        <f t="shared" si="7"/>
        <v>99308.036069442504</v>
      </c>
      <c r="T21">
        <f t="shared" si="8"/>
        <v>92974.523060221094</v>
      </c>
      <c r="U21">
        <f t="shared" si="9"/>
        <v>0</v>
      </c>
      <c r="V21">
        <f t="shared" si="10"/>
        <v>551.91796924106654</v>
      </c>
      <c r="W21">
        <f t="shared" si="11"/>
        <v>93526.441029462163</v>
      </c>
      <c r="X21">
        <f t="shared" si="12"/>
        <v>95873.677984339738</v>
      </c>
    </row>
    <row r="22" spans="1:24" x14ac:dyDescent="0.3">
      <c r="A22">
        <v>20</v>
      </c>
      <c r="B22">
        <f>IF(A22&gt;0,EOMONTH(B21,1),INDEX(extract[VALUATION_DATE], 1))</f>
        <v>45900</v>
      </c>
      <c r="C22">
        <f>IF(A22=0,DAYS360(INDEX(extract[ISSUE_DATE], 1),B22)/30,C21+1)</f>
        <v>38</v>
      </c>
      <c r="D22">
        <f t="shared" si="0"/>
        <v>4</v>
      </c>
      <c r="E22">
        <f>INDEX(extract[ISSUE_AGE], 1)+D22-1</f>
        <v>51</v>
      </c>
      <c r="F22">
        <f>INDEX(mortality_0[PROBABILITY],MATCH(E22, mortality_0[AGE]))</f>
        <v>3.967E-3</v>
      </c>
      <c r="G22">
        <f t="shared" si="1"/>
        <v>3.3118593051884027E-4</v>
      </c>
      <c r="H22">
        <f>INDEX(valuation_rate_0[rate],0+1)</f>
        <v>4.2500000000000003E-2</v>
      </c>
      <c r="I22">
        <f t="shared" si="2"/>
        <v>0.93298191893074311</v>
      </c>
      <c r="J22">
        <f>IF(A22&gt;0,J21+L21-M21-N21,INDEX(extract[FUND_VALUE], 1))</f>
        <v>102114.77804461769</v>
      </c>
      <c r="K22">
        <f>IF((B22&lt;INDEX(extract[GUARANTEE_END], 1)),INDEX(extract[CURRENT_RATE], 1),INDEX(extract[MINIMUM_RATE], 1))</f>
        <v>0.01</v>
      </c>
      <c r="L22">
        <f t="shared" si="3"/>
        <v>84.70810042600904</v>
      </c>
      <c r="M22">
        <f t="shared" si="4"/>
        <v>33.818977786431553</v>
      </c>
      <c r="N22">
        <f>0</f>
        <v>0</v>
      </c>
      <c r="O22">
        <f>IF((D22&lt;=INDEX(surr_charge_sch_0[POLICY_YEAR],COUNTA(surr_charge_sch_0[POLICY_YEAR]))),INDEX(surr_charge_sch_0[SURRENDER_CHARGE_PERCENT],MATCH(D22, surr_charge_sch_0[POLICY_YEAR])),INDEX(surr_charge_sch_0[SURRENDER_CHARGE_PERCENT],COUNTA(surr_charge_sch_0[SURRENDER_CHARGE_PERCENT])))</f>
        <v>0.03</v>
      </c>
      <c r="P22">
        <f>IF((A22=0),INDEX(extract[AVAILABLE_FPWD], 1),(IF(MOD(C22, 12)=0,J22*INDEX(extract[FREE_PWD_PERCENT], 1),P21)))</f>
        <v>10201.307583093198</v>
      </c>
      <c r="Q22">
        <f t="shared" si="5"/>
        <v>91913.470461524499</v>
      </c>
      <c r="R22">
        <f t="shared" si="6"/>
        <v>2757.4041138457351</v>
      </c>
      <c r="S22">
        <f t="shared" si="7"/>
        <v>99357.373930771952</v>
      </c>
      <c r="T22">
        <f t="shared" si="8"/>
        <v>92698.633389851006</v>
      </c>
      <c r="U22">
        <f t="shared" si="9"/>
        <v>0</v>
      </c>
      <c r="V22">
        <f t="shared" si="10"/>
        <v>583.56432198902633</v>
      </c>
      <c r="W22">
        <f t="shared" si="11"/>
        <v>93282.197711840039</v>
      </c>
      <c r="X22">
        <f t="shared" si="12"/>
        <v>95873.677984339738</v>
      </c>
    </row>
    <row r="23" spans="1:24" x14ac:dyDescent="0.3">
      <c r="A23">
        <v>21</v>
      </c>
      <c r="B23">
        <f>IF(A23&gt;0,EOMONTH(B22,1),INDEX(extract[VALUATION_DATE], 1))</f>
        <v>45930</v>
      </c>
      <c r="C23">
        <f>IF(A23=0,DAYS360(INDEX(extract[ISSUE_DATE], 1),B23)/30,C22+1)</f>
        <v>39</v>
      </c>
      <c r="D23">
        <f t="shared" si="0"/>
        <v>4</v>
      </c>
      <c r="E23">
        <f>INDEX(extract[ISSUE_AGE], 1)+D23-1</f>
        <v>51</v>
      </c>
      <c r="F23">
        <f>INDEX(mortality_0[PROBABILITY],MATCH(E23, mortality_0[AGE]))</f>
        <v>3.967E-3</v>
      </c>
      <c r="G23">
        <f t="shared" si="1"/>
        <v>3.3118593051884027E-4</v>
      </c>
      <c r="H23">
        <f>INDEX(valuation_rate_0[rate],0+1)</f>
        <v>4.2500000000000003E-2</v>
      </c>
      <c r="I23">
        <f t="shared" si="2"/>
        <v>0.92975150198261025</v>
      </c>
      <c r="J23">
        <f>IF(A23&gt;0,J22+L22-M22-N22,INDEX(extract[FUND_VALUE], 1))</f>
        <v>102165.66716725727</v>
      </c>
      <c r="K23">
        <f>IF((B23&lt;INDEX(extract[GUARANTEE_END], 1)),INDEX(extract[CURRENT_RATE], 1),INDEX(extract[MINIMUM_RATE], 1))</f>
        <v>0.01</v>
      </c>
      <c r="L23">
        <f t="shared" si="3"/>
        <v>84.750314892844216</v>
      </c>
      <c r="M23">
        <f t="shared" si="4"/>
        <v>33.835831547866228</v>
      </c>
      <c r="N23">
        <f>0</f>
        <v>0</v>
      </c>
      <c r="O23">
        <f>IF((D23&lt;=INDEX(surr_charge_sch_0[POLICY_YEAR],COUNTA(surr_charge_sch_0[POLICY_YEAR]))),INDEX(surr_charge_sch_0[SURRENDER_CHARGE_PERCENT],MATCH(D23, surr_charge_sch_0[POLICY_YEAR])),INDEX(surr_charge_sch_0[SURRENDER_CHARGE_PERCENT],COUNTA(surr_charge_sch_0[SURRENDER_CHARGE_PERCENT])))</f>
        <v>0.03</v>
      </c>
      <c r="P23">
        <f>IF((A23=0),INDEX(extract[AVAILABLE_FPWD], 1),(IF(MOD(C23, 12)=0,J23*INDEX(extract[FREE_PWD_PERCENT], 1),P22)))</f>
        <v>10201.307583093198</v>
      </c>
      <c r="Q23">
        <f t="shared" si="5"/>
        <v>91964.359584164078</v>
      </c>
      <c r="R23">
        <f t="shared" si="6"/>
        <v>2758.9307875249224</v>
      </c>
      <c r="S23">
        <f t="shared" si="7"/>
        <v>99406.736379732349</v>
      </c>
      <c r="T23">
        <f t="shared" si="8"/>
        <v>92423.562456245534</v>
      </c>
      <c r="U23">
        <f t="shared" si="9"/>
        <v>0</v>
      </c>
      <c r="V23">
        <f t="shared" si="10"/>
        <v>615.1168167804874</v>
      </c>
      <c r="W23">
        <f t="shared" si="11"/>
        <v>93038.67927302602</v>
      </c>
      <c r="X23">
        <f t="shared" si="12"/>
        <v>95873.677984339738</v>
      </c>
    </row>
    <row r="24" spans="1:24" x14ac:dyDescent="0.3">
      <c r="A24">
        <v>22</v>
      </c>
      <c r="B24">
        <f>IF(A24&gt;0,EOMONTH(B23,1),INDEX(extract[VALUATION_DATE], 1))</f>
        <v>45961</v>
      </c>
      <c r="C24">
        <f>IF(A24=0,DAYS360(INDEX(extract[ISSUE_DATE], 1),B24)/30,C23+1)</f>
        <v>40</v>
      </c>
      <c r="D24">
        <f t="shared" si="0"/>
        <v>4</v>
      </c>
      <c r="E24">
        <f>INDEX(extract[ISSUE_AGE], 1)+D24-1</f>
        <v>51</v>
      </c>
      <c r="F24">
        <f>INDEX(mortality_0[PROBABILITY],MATCH(E24, mortality_0[AGE]))</f>
        <v>3.967E-3</v>
      </c>
      <c r="G24">
        <f t="shared" si="1"/>
        <v>3.3118593051884027E-4</v>
      </c>
      <c r="H24">
        <f>INDEX(valuation_rate_0[rate],0+1)</f>
        <v>4.2500000000000003E-2</v>
      </c>
      <c r="I24">
        <f t="shared" si="2"/>
        <v>0.92653227023908535</v>
      </c>
      <c r="J24">
        <f>IF(A24&gt;0,J23+L23-M23-N23,INDEX(extract[FUND_VALUE], 1))</f>
        <v>102216.58165060224</v>
      </c>
      <c r="K24">
        <f>IF((B24&lt;INDEX(extract[GUARANTEE_END], 1)),INDEX(extract[CURRENT_RATE], 1),INDEX(extract[MINIMUM_RATE], 1))</f>
        <v>0.01</v>
      </c>
      <c r="L24">
        <f t="shared" si="3"/>
        <v>84.792550397351107</v>
      </c>
      <c r="M24">
        <f t="shared" si="4"/>
        <v>33.852693708409717</v>
      </c>
      <c r="N24">
        <f>0</f>
        <v>0</v>
      </c>
      <c r="O24">
        <f>IF((D24&lt;=INDEX(surr_charge_sch_0[POLICY_YEAR],COUNTA(surr_charge_sch_0[POLICY_YEAR]))),INDEX(surr_charge_sch_0[SURRENDER_CHARGE_PERCENT],MATCH(D24, surr_charge_sch_0[POLICY_YEAR])),INDEX(surr_charge_sch_0[SURRENDER_CHARGE_PERCENT],COUNTA(surr_charge_sch_0[SURRENDER_CHARGE_PERCENT])))</f>
        <v>0.03</v>
      </c>
      <c r="P24">
        <f>IF((A24=0),INDEX(extract[AVAILABLE_FPWD], 1),(IF(MOD(C24, 12)=0,J24*INDEX(extract[FREE_PWD_PERCENT], 1),P23)))</f>
        <v>10201.307583093198</v>
      </c>
      <c r="Q24">
        <f t="shared" si="5"/>
        <v>92015.274067509046</v>
      </c>
      <c r="R24">
        <f t="shared" si="6"/>
        <v>2760.4582220252714</v>
      </c>
      <c r="S24">
        <f t="shared" si="7"/>
        <v>99456.123428576961</v>
      </c>
      <c r="T24">
        <f t="shared" si="8"/>
        <v>92149.307829458092</v>
      </c>
      <c r="U24">
        <f t="shared" si="9"/>
        <v>0</v>
      </c>
      <c r="V24">
        <f t="shared" si="10"/>
        <v>646.57573198294665</v>
      </c>
      <c r="W24">
        <f t="shared" si="11"/>
        <v>92795.883561441035</v>
      </c>
      <c r="X24">
        <f t="shared" si="12"/>
        <v>95873.677984339738</v>
      </c>
    </row>
    <row r="25" spans="1:24" x14ac:dyDescent="0.3">
      <c r="A25">
        <v>23</v>
      </c>
      <c r="B25">
        <f>IF(A25&gt;0,EOMONTH(B24,1),INDEX(extract[VALUATION_DATE], 1))</f>
        <v>45991</v>
      </c>
      <c r="C25">
        <f>IF(A25=0,DAYS360(INDEX(extract[ISSUE_DATE], 1),B25)/30,C24+1)</f>
        <v>41</v>
      </c>
      <c r="D25">
        <f t="shared" si="0"/>
        <v>4</v>
      </c>
      <c r="E25">
        <f>INDEX(extract[ISSUE_AGE], 1)+D25-1</f>
        <v>51</v>
      </c>
      <c r="F25">
        <f>INDEX(mortality_0[PROBABILITY],MATCH(E25, mortality_0[AGE]))</f>
        <v>3.967E-3</v>
      </c>
      <c r="G25">
        <f t="shared" si="1"/>
        <v>3.3118593051884027E-4</v>
      </c>
      <c r="H25">
        <f>INDEX(valuation_rate_0[rate],0+1)</f>
        <v>4.2500000000000003E-2</v>
      </c>
      <c r="I25">
        <f t="shared" si="2"/>
        <v>0.92332418497179247</v>
      </c>
      <c r="J25">
        <f>IF(A25&gt;0,J24+L24-M24-N24,INDEX(extract[FUND_VALUE], 1))</f>
        <v>102267.52150729118</v>
      </c>
      <c r="K25">
        <f>IF((B25&lt;INDEX(extract[GUARANTEE_END], 1)),INDEX(extract[CURRENT_RATE], 1),INDEX(extract[MINIMUM_RATE], 1))</f>
        <v>0.01</v>
      </c>
      <c r="L25">
        <f t="shared" si="3"/>
        <v>84.834806950013913</v>
      </c>
      <c r="M25">
        <f t="shared" si="4"/>
        <v>33.869564272247743</v>
      </c>
      <c r="N25">
        <f>0</f>
        <v>0</v>
      </c>
      <c r="O25">
        <f>IF((D25&lt;=INDEX(surr_charge_sch_0[POLICY_YEAR],COUNTA(surr_charge_sch_0[POLICY_YEAR]))),INDEX(surr_charge_sch_0[SURRENDER_CHARGE_PERCENT],MATCH(D25, surr_charge_sch_0[POLICY_YEAR])),INDEX(surr_charge_sch_0[SURRENDER_CHARGE_PERCENT],COUNTA(surr_charge_sch_0[SURRENDER_CHARGE_PERCENT])))</f>
        <v>0.03</v>
      </c>
      <c r="P25">
        <f>IF((A25=0),INDEX(extract[AVAILABLE_FPWD], 1),(IF(MOD(C25, 12)=0,J25*INDEX(extract[FREE_PWD_PERCENT], 1),P24)))</f>
        <v>10201.307583093198</v>
      </c>
      <c r="Q25">
        <f t="shared" si="5"/>
        <v>92066.213924197989</v>
      </c>
      <c r="R25">
        <f t="shared" si="6"/>
        <v>2761.9864177259396</v>
      </c>
      <c r="S25">
        <f t="shared" si="7"/>
        <v>99505.535089565237</v>
      </c>
      <c r="T25">
        <f t="shared" si="8"/>
        <v>91875.867086754923</v>
      </c>
      <c r="U25">
        <f t="shared" si="9"/>
        <v>0</v>
      </c>
      <c r="V25">
        <f t="shared" si="10"/>
        <v>677.94134513830795</v>
      </c>
      <c r="W25">
        <f t="shared" si="11"/>
        <v>92553.808431893238</v>
      </c>
      <c r="X25">
        <f t="shared" si="12"/>
        <v>95873.677984339738</v>
      </c>
    </row>
    <row r="26" spans="1:24" x14ac:dyDescent="0.3">
      <c r="A26">
        <v>24</v>
      </c>
      <c r="B26">
        <f>IF(A26&gt;0,EOMONTH(B25,1),INDEX(extract[VALUATION_DATE], 1))</f>
        <v>46022</v>
      </c>
      <c r="C26">
        <f>IF(A26=0,DAYS360(INDEX(extract[ISSUE_DATE], 1),B26)/30,C25+1)</f>
        <v>42</v>
      </c>
      <c r="D26">
        <f t="shared" si="0"/>
        <v>4</v>
      </c>
      <c r="E26">
        <f>INDEX(extract[ISSUE_AGE], 1)+D26-1</f>
        <v>51</v>
      </c>
      <c r="F26">
        <f>INDEX(mortality_0[PROBABILITY],MATCH(E26, mortality_0[AGE]))</f>
        <v>3.967E-3</v>
      </c>
      <c r="G26">
        <f t="shared" si="1"/>
        <v>3.3118593051884027E-4</v>
      </c>
      <c r="H26">
        <f>INDEX(valuation_rate_0[rate],0+1)</f>
        <v>4.2500000000000003E-2</v>
      </c>
      <c r="I26">
        <f t="shared" si="2"/>
        <v>0.92012720758645128</v>
      </c>
      <c r="J26">
        <f>IF(A26&gt;0,J25+L25-M25-N25,INDEX(extract[FUND_VALUE], 1))</f>
        <v>102318.48674996896</v>
      </c>
      <c r="K26">
        <f>IF((B26&lt;INDEX(extract[GUARANTEE_END], 1)),INDEX(extract[CURRENT_RATE], 1),INDEX(extract[MINIMUM_RATE], 1))</f>
        <v>0.01</v>
      </c>
      <c r="L26">
        <f t="shared" si="3"/>
        <v>84.877084561322036</v>
      </c>
      <c r="M26">
        <f t="shared" si="4"/>
        <v>33.886443243568095</v>
      </c>
      <c r="N26">
        <f>0</f>
        <v>0</v>
      </c>
      <c r="O26">
        <f>IF((D26&lt;=INDEX(surr_charge_sch_0[POLICY_YEAR],COUNTA(surr_charge_sch_0[POLICY_YEAR]))),INDEX(surr_charge_sch_0[SURRENDER_CHARGE_PERCENT],MATCH(D26, surr_charge_sch_0[POLICY_YEAR])),INDEX(surr_charge_sch_0[SURRENDER_CHARGE_PERCENT],COUNTA(surr_charge_sch_0[SURRENDER_CHARGE_PERCENT])))</f>
        <v>0.03</v>
      </c>
      <c r="P26">
        <f>IF((A26=0),INDEX(extract[AVAILABLE_FPWD], 1),(IF(MOD(C26, 12)=0,J26*INDEX(extract[FREE_PWD_PERCENT], 1),P25)))</f>
        <v>10201.307583093198</v>
      </c>
      <c r="Q26">
        <f t="shared" si="5"/>
        <v>92117.179166875765</v>
      </c>
      <c r="R26">
        <f t="shared" si="6"/>
        <v>2763.5153750062727</v>
      </c>
      <c r="S26">
        <f t="shared" si="7"/>
        <v>99554.971374962683</v>
      </c>
      <c r="T26">
        <f t="shared" si="8"/>
        <v>91603.237812593507</v>
      </c>
      <c r="U26">
        <f t="shared" si="9"/>
        <v>0</v>
      </c>
      <c r="V26">
        <f t="shared" si="10"/>
        <v>709.21393296533086</v>
      </c>
      <c r="W26">
        <f t="shared" si="11"/>
        <v>92312.451745558836</v>
      </c>
      <c r="X26">
        <f t="shared" si="12"/>
        <v>95873.677984339738</v>
      </c>
    </row>
    <row r="27" spans="1:24" x14ac:dyDescent="0.3">
      <c r="A27">
        <v>25</v>
      </c>
      <c r="B27">
        <f>IF(A27&gt;0,EOMONTH(B26,1),INDEX(extract[VALUATION_DATE], 1))</f>
        <v>46053</v>
      </c>
      <c r="C27">
        <f>IF(A27=0,DAYS360(INDEX(extract[ISSUE_DATE], 1),B27)/30,C26+1)</f>
        <v>43</v>
      </c>
      <c r="D27">
        <f t="shared" si="0"/>
        <v>4</v>
      </c>
      <c r="E27">
        <f>INDEX(extract[ISSUE_AGE], 1)+D27-1</f>
        <v>51</v>
      </c>
      <c r="F27">
        <f>INDEX(mortality_0[PROBABILITY],MATCH(E27, mortality_0[AGE]))</f>
        <v>3.967E-3</v>
      </c>
      <c r="G27">
        <f t="shared" si="1"/>
        <v>3.3118593051884027E-4</v>
      </c>
      <c r="H27">
        <f>INDEX(valuation_rate_0[rate],0+1)</f>
        <v>4.2500000000000003E-2</v>
      </c>
      <c r="I27">
        <f t="shared" si="2"/>
        <v>0.91694129962241266</v>
      </c>
      <c r="J27">
        <f>IF(A27&gt;0,J26+L26-M26-N26,INDEX(extract[FUND_VALUE], 1))</f>
        <v>102369.47739128671</v>
      </c>
      <c r="K27">
        <f>IF((B27&lt;INDEX(extract[GUARANTEE_END], 1)),INDEX(extract[CURRENT_RATE], 1),INDEX(extract[MINIMUM_RATE], 1))</f>
        <v>0.01</v>
      </c>
      <c r="L27">
        <f t="shared" si="3"/>
        <v>84.919383241770063</v>
      </c>
      <c r="M27">
        <f t="shared" si="4"/>
        <v>33.903330626560667</v>
      </c>
      <c r="N27">
        <f>0</f>
        <v>0</v>
      </c>
      <c r="O27">
        <f>IF((D27&lt;=INDEX(surr_charge_sch_0[POLICY_YEAR],COUNTA(surr_charge_sch_0[POLICY_YEAR]))),INDEX(surr_charge_sch_0[SURRENDER_CHARGE_PERCENT],MATCH(D27, surr_charge_sch_0[POLICY_YEAR])),INDEX(surr_charge_sch_0[SURRENDER_CHARGE_PERCENT],COUNTA(surr_charge_sch_0[SURRENDER_CHARGE_PERCENT])))</f>
        <v>0.03</v>
      </c>
      <c r="P27">
        <f>IF((A27=0),INDEX(extract[AVAILABLE_FPWD], 1),(IF(MOD(C27, 12)=0,J27*INDEX(extract[FREE_PWD_PERCENT], 1),P26)))</f>
        <v>10201.307583093198</v>
      </c>
      <c r="Q27">
        <f t="shared" si="5"/>
        <v>92168.169808193517</v>
      </c>
      <c r="R27">
        <f t="shared" si="6"/>
        <v>2765.0450942458056</v>
      </c>
      <c r="S27">
        <f t="shared" si="7"/>
        <v>99604.432297040898</v>
      </c>
      <c r="T27">
        <f t="shared" si="8"/>
        <v>91331.4175986013</v>
      </c>
      <c r="U27">
        <f t="shared" si="9"/>
        <v>0</v>
      </c>
      <c r="V27">
        <f t="shared" si="10"/>
        <v>740.3937713620719</v>
      </c>
      <c r="W27">
        <f t="shared" si="11"/>
        <v>92071.811369963369</v>
      </c>
      <c r="X27">
        <f t="shared" si="12"/>
        <v>95873.677984339738</v>
      </c>
    </row>
    <row r="28" spans="1:24" x14ac:dyDescent="0.3">
      <c r="A28">
        <v>26</v>
      </c>
      <c r="B28">
        <f>IF(A28&gt;0,EOMONTH(B27,1),INDEX(extract[VALUATION_DATE], 1))</f>
        <v>46081</v>
      </c>
      <c r="C28">
        <f>IF(A28=0,DAYS360(INDEX(extract[ISSUE_DATE], 1),B28)/30,C27+1)</f>
        <v>44</v>
      </c>
      <c r="D28">
        <f t="shared" si="0"/>
        <v>4</v>
      </c>
      <c r="E28">
        <f>INDEX(extract[ISSUE_AGE], 1)+D28-1</f>
        <v>51</v>
      </c>
      <c r="F28">
        <f>INDEX(mortality_0[PROBABILITY],MATCH(E28, mortality_0[AGE]))</f>
        <v>3.967E-3</v>
      </c>
      <c r="G28">
        <f t="shared" si="1"/>
        <v>3.3118593051884027E-4</v>
      </c>
      <c r="H28">
        <f>INDEX(valuation_rate_0[rate],0+1)</f>
        <v>4.2500000000000003E-2</v>
      </c>
      <c r="I28">
        <f t="shared" si="2"/>
        <v>0.91376642275219644</v>
      </c>
      <c r="J28">
        <f>IF(A28&gt;0,J27+L27-M27-N27,INDEX(extract[FUND_VALUE], 1))</f>
        <v>102420.49344390191</v>
      </c>
      <c r="K28">
        <f>IF((B28&lt;INDEX(extract[GUARANTEE_END], 1)),INDEX(extract[CURRENT_RATE], 1),INDEX(extract[MINIMUM_RATE], 1))</f>
        <v>0.01</v>
      </c>
      <c r="L28">
        <f t="shared" si="3"/>
        <v>84.961703001857856</v>
      </c>
      <c r="M28">
        <f t="shared" si="4"/>
        <v>33.920226425417432</v>
      </c>
      <c r="N28">
        <f>0</f>
        <v>0</v>
      </c>
      <c r="O28">
        <f>IF((D28&lt;=INDEX(surr_charge_sch_0[POLICY_YEAR],COUNTA(surr_charge_sch_0[POLICY_YEAR]))),INDEX(surr_charge_sch_0[SURRENDER_CHARGE_PERCENT],MATCH(D28, surr_charge_sch_0[POLICY_YEAR])),INDEX(surr_charge_sch_0[SURRENDER_CHARGE_PERCENT],COUNTA(surr_charge_sch_0[SURRENDER_CHARGE_PERCENT])))</f>
        <v>0.03</v>
      </c>
      <c r="P28">
        <f>IF((A28=0),INDEX(extract[AVAILABLE_FPWD], 1),(IF(MOD(C28, 12)=0,J28*INDEX(extract[FREE_PWD_PERCENT], 1),P27)))</f>
        <v>10201.307583093198</v>
      </c>
      <c r="Q28">
        <f t="shared" si="5"/>
        <v>92219.18586080872</v>
      </c>
      <c r="R28">
        <f t="shared" si="6"/>
        <v>2766.5755758242617</v>
      </c>
      <c r="S28">
        <f t="shared" si="7"/>
        <v>99653.917868077653</v>
      </c>
      <c r="T28">
        <f t="shared" si="8"/>
        <v>91060.404043554503</v>
      </c>
      <c r="U28">
        <f t="shared" si="9"/>
        <v>0</v>
      </c>
      <c r="V28">
        <f t="shared" si="10"/>
        <v>771.48113540831878</v>
      </c>
      <c r="W28">
        <f t="shared" si="11"/>
        <v>91831.885178962824</v>
      </c>
      <c r="X28">
        <f t="shared" si="12"/>
        <v>95873.677984339738</v>
      </c>
    </row>
    <row r="29" spans="1:24" x14ac:dyDescent="0.3">
      <c r="A29">
        <v>27</v>
      </c>
      <c r="B29">
        <f>IF(A29&gt;0,EOMONTH(B28,1),INDEX(extract[VALUATION_DATE], 1))</f>
        <v>46112</v>
      </c>
      <c r="C29">
        <f>IF(A29=0,DAYS360(INDEX(extract[ISSUE_DATE], 1),B29)/30,C28+1)</f>
        <v>45</v>
      </c>
      <c r="D29">
        <f t="shared" si="0"/>
        <v>4</v>
      </c>
      <c r="E29">
        <f>INDEX(extract[ISSUE_AGE], 1)+D29-1</f>
        <v>51</v>
      </c>
      <c r="F29">
        <f>INDEX(mortality_0[PROBABILITY],MATCH(E29, mortality_0[AGE]))</f>
        <v>3.967E-3</v>
      </c>
      <c r="G29">
        <f t="shared" si="1"/>
        <v>3.3118593051884027E-4</v>
      </c>
      <c r="H29">
        <f>INDEX(valuation_rate_0[rate],0+1)</f>
        <v>4.2500000000000003E-2</v>
      </c>
      <c r="I29">
        <f t="shared" si="2"/>
        <v>0.91060253878102959</v>
      </c>
      <c r="J29">
        <f>IF(A29&gt;0,J28+L28-M28-N28,INDEX(extract[FUND_VALUE], 1))</f>
        <v>102471.53492047836</v>
      </c>
      <c r="K29">
        <f>IF((B29&lt;INDEX(extract[GUARANTEE_END], 1)),INDEX(extract[CURRENT_RATE], 1),INDEX(extract[MINIMUM_RATE], 1))</f>
        <v>0.01</v>
      </c>
      <c r="L29">
        <f t="shared" si="3"/>
        <v>85.004043852090533</v>
      </c>
      <c r="M29">
        <f t="shared" si="4"/>
        <v>33.937130644332456</v>
      </c>
      <c r="N29">
        <f>0</f>
        <v>0</v>
      </c>
      <c r="O29">
        <f>IF((D29&lt;=INDEX(surr_charge_sch_0[POLICY_YEAR],COUNTA(surr_charge_sch_0[POLICY_YEAR]))),INDEX(surr_charge_sch_0[SURRENDER_CHARGE_PERCENT],MATCH(D29, surr_charge_sch_0[POLICY_YEAR])),INDEX(surr_charge_sch_0[SURRENDER_CHARGE_PERCENT],COUNTA(surr_charge_sch_0[SURRENDER_CHARGE_PERCENT])))</f>
        <v>0.03</v>
      </c>
      <c r="P29">
        <f>IF((A29=0),INDEX(extract[AVAILABLE_FPWD], 1),(IF(MOD(C29, 12)=0,J29*INDEX(extract[FREE_PWD_PERCENT], 1),P28)))</f>
        <v>10201.307583093198</v>
      </c>
      <c r="Q29">
        <f t="shared" si="5"/>
        <v>92270.227337385164</v>
      </c>
      <c r="R29">
        <f t="shared" si="6"/>
        <v>2768.1068201215548</v>
      </c>
      <c r="S29">
        <f t="shared" si="7"/>
        <v>99703.428100356803</v>
      </c>
      <c r="T29">
        <f t="shared" si="8"/>
        <v>90790.194753356758</v>
      </c>
      <c r="U29">
        <f t="shared" si="9"/>
        <v>0</v>
      </c>
      <c r="V29">
        <f t="shared" si="10"/>
        <v>802.47629936801695</v>
      </c>
      <c r="W29">
        <f t="shared" si="11"/>
        <v>91592.671052724778</v>
      </c>
      <c r="X29">
        <f t="shared" si="12"/>
        <v>95873.677984339738</v>
      </c>
    </row>
    <row r="30" spans="1:24" x14ac:dyDescent="0.3">
      <c r="A30">
        <v>28</v>
      </c>
      <c r="B30">
        <f>IF(A30&gt;0,EOMONTH(B29,1),INDEX(extract[VALUATION_DATE], 1))</f>
        <v>46142</v>
      </c>
      <c r="C30">
        <f>IF(A30=0,DAYS360(INDEX(extract[ISSUE_DATE], 1),B30)/30,C29+1)</f>
        <v>46</v>
      </c>
      <c r="D30">
        <f t="shared" si="0"/>
        <v>4</v>
      </c>
      <c r="E30">
        <f>INDEX(extract[ISSUE_AGE], 1)+D30-1</f>
        <v>51</v>
      </c>
      <c r="F30">
        <f>INDEX(mortality_0[PROBABILITY],MATCH(E30, mortality_0[AGE]))</f>
        <v>3.967E-3</v>
      </c>
      <c r="G30">
        <f t="shared" si="1"/>
        <v>3.3118593051884027E-4</v>
      </c>
      <c r="H30">
        <f>INDEX(valuation_rate_0[rate],0+1)</f>
        <v>4.2500000000000003E-2</v>
      </c>
      <c r="I30">
        <f t="shared" si="2"/>
        <v>0.90744960964638743</v>
      </c>
      <c r="J30">
        <f>IF(A30&gt;0,J29+L29-M29-N29,INDEX(extract[FUND_VALUE], 1))</f>
        <v>102522.60183368612</v>
      </c>
      <c r="K30">
        <f>IF((B30&lt;INDEX(extract[GUARANTEE_END], 1)),INDEX(extract[CURRENT_RATE], 1),INDEX(extract[MINIMUM_RATE], 1))</f>
        <v>0.01</v>
      </c>
      <c r="L30">
        <f t="shared" si="3"/>
        <v>85.04640580297837</v>
      </c>
      <c r="M30">
        <f t="shared" si="4"/>
        <v>33.954043287501896</v>
      </c>
      <c r="N30">
        <f>0</f>
        <v>0</v>
      </c>
      <c r="O30">
        <f>IF((D30&lt;=INDEX(surr_charge_sch_0[POLICY_YEAR],COUNTA(surr_charge_sch_0[POLICY_YEAR]))),INDEX(surr_charge_sch_0[SURRENDER_CHARGE_PERCENT],MATCH(D30, surr_charge_sch_0[POLICY_YEAR])),INDEX(surr_charge_sch_0[SURRENDER_CHARGE_PERCENT],COUNTA(surr_charge_sch_0[SURRENDER_CHARGE_PERCENT])))</f>
        <v>0.03</v>
      </c>
      <c r="P30">
        <f>IF((A30=0),INDEX(extract[AVAILABLE_FPWD], 1),(IF(MOD(C30, 12)=0,J30*INDEX(extract[FREE_PWD_PERCENT], 1),P29)))</f>
        <v>10201.307583093198</v>
      </c>
      <c r="Q30">
        <f t="shared" si="5"/>
        <v>92321.294250592924</v>
      </c>
      <c r="R30">
        <f t="shared" si="6"/>
        <v>2769.6388275177878</v>
      </c>
      <c r="S30">
        <f t="shared" si="7"/>
        <v>99752.963006168327</v>
      </c>
      <c r="T30">
        <f t="shared" si="8"/>
        <v>90520.787341017975</v>
      </c>
      <c r="U30">
        <f t="shared" si="9"/>
        <v>0</v>
      </c>
      <c r="V30">
        <f t="shared" si="10"/>
        <v>833.37953669168951</v>
      </c>
      <c r="W30">
        <f t="shared" si="11"/>
        <v>91354.166877709664</v>
      </c>
      <c r="X30">
        <f t="shared" si="12"/>
        <v>95873.677984339738</v>
      </c>
    </row>
    <row r="31" spans="1:24" x14ac:dyDescent="0.3">
      <c r="A31">
        <v>29</v>
      </c>
      <c r="B31">
        <f>IF(A31&gt;0,EOMONTH(B30,1),INDEX(extract[VALUATION_DATE], 1))</f>
        <v>46173</v>
      </c>
      <c r="C31">
        <f>IF(A31=0,DAYS360(INDEX(extract[ISSUE_DATE], 1),B31)/30,C30+1)</f>
        <v>47</v>
      </c>
      <c r="D31">
        <f t="shared" si="0"/>
        <v>4</v>
      </c>
      <c r="E31">
        <f>INDEX(extract[ISSUE_AGE], 1)+D31-1</f>
        <v>51</v>
      </c>
      <c r="F31">
        <f>INDEX(mortality_0[PROBABILITY],MATCH(E31, mortality_0[AGE]))</f>
        <v>3.967E-3</v>
      </c>
      <c r="G31">
        <f t="shared" si="1"/>
        <v>3.3118593051884027E-4</v>
      </c>
      <c r="H31">
        <f>INDEX(valuation_rate_0[rate],0+1)</f>
        <v>4.2500000000000003E-2</v>
      </c>
      <c r="I31">
        <f t="shared" si="2"/>
        <v>0.90430759741753541</v>
      </c>
      <c r="J31">
        <f>IF(A31&gt;0,J30+L30-M30-N30,INDEX(extract[FUND_VALUE], 1))</f>
        <v>102573.69419620158</v>
      </c>
      <c r="K31">
        <f>IF((B31&lt;INDEX(extract[GUARANTEE_END], 1)),INDEX(extract[CURRENT_RATE], 1),INDEX(extract[MINIMUM_RATE], 1))</f>
        <v>0.01</v>
      </c>
      <c r="L31">
        <f t="shared" si="3"/>
        <v>85.088788865036946</v>
      </c>
      <c r="M31">
        <f t="shared" si="4"/>
        <v>33.97096435912399</v>
      </c>
      <c r="N31">
        <f>0</f>
        <v>0</v>
      </c>
      <c r="O31">
        <f>IF((D31&lt;=INDEX(surr_charge_sch_0[POLICY_YEAR],COUNTA(surr_charge_sch_0[POLICY_YEAR]))),INDEX(surr_charge_sch_0[SURRENDER_CHARGE_PERCENT],MATCH(D31, surr_charge_sch_0[POLICY_YEAR])),INDEX(surr_charge_sch_0[SURRENDER_CHARGE_PERCENT],COUNTA(surr_charge_sch_0[SURRENDER_CHARGE_PERCENT])))</f>
        <v>0.03</v>
      </c>
      <c r="P31">
        <f>IF((A31=0),INDEX(extract[AVAILABLE_FPWD], 1),(IF(MOD(C31, 12)=0,J31*INDEX(extract[FREE_PWD_PERCENT], 1),P30)))</f>
        <v>10201.307583093198</v>
      </c>
      <c r="Q31">
        <f t="shared" si="5"/>
        <v>92372.386613108392</v>
      </c>
      <c r="R31">
        <f t="shared" si="6"/>
        <v>2771.1715983932518</v>
      </c>
      <c r="S31">
        <f t="shared" si="7"/>
        <v>99802.522597808333</v>
      </c>
      <c r="T31">
        <f t="shared" si="8"/>
        <v>90252.179426633345</v>
      </c>
      <c r="U31">
        <f t="shared" si="9"/>
        <v>0</v>
      </c>
      <c r="V31">
        <f t="shared" si="10"/>
        <v>864.19112001884969</v>
      </c>
      <c r="W31">
        <f t="shared" si="11"/>
        <v>91116.370546652193</v>
      </c>
      <c r="X31">
        <f t="shared" si="12"/>
        <v>95873.677984339738</v>
      </c>
    </row>
    <row r="32" spans="1:24" x14ac:dyDescent="0.3">
      <c r="A32">
        <v>30</v>
      </c>
      <c r="B32">
        <f>IF(A32&gt;0,EOMONTH(B31,1),INDEX(extract[VALUATION_DATE], 1))</f>
        <v>46203</v>
      </c>
      <c r="C32">
        <f>IF(A32=0,DAYS360(INDEX(extract[ISSUE_DATE], 1),B32)/30,C31+1)</f>
        <v>48</v>
      </c>
      <c r="D32">
        <f t="shared" si="0"/>
        <v>5</v>
      </c>
      <c r="E32">
        <f>INDEX(extract[ISSUE_AGE], 1)+D32-1</f>
        <v>52</v>
      </c>
      <c r="F32">
        <f>INDEX(mortality_0[PROBABILITY],MATCH(E32, mortality_0[AGE]))</f>
        <v>4.3119999999999999E-3</v>
      </c>
      <c r="G32">
        <f t="shared" si="1"/>
        <v>3.6004545836854085E-4</v>
      </c>
      <c r="H32">
        <f>INDEX(valuation_rate_0[rate],0+1)</f>
        <v>4.2500000000000003E-2</v>
      </c>
      <c r="I32">
        <f t="shared" si="2"/>
        <v>0.9011764642950727</v>
      </c>
      <c r="J32">
        <f>IF(A32&gt;0,J31+L31-M31-N31,INDEX(extract[FUND_VALUE], 1))</f>
        <v>102624.8120207075</v>
      </c>
      <c r="K32">
        <f>IF((B32&lt;INDEX(extract[GUARANTEE_END], 1)),INDEX(extract[CURRENT_RATE], 1),INDEX(extract[MINIMUM_RATE], 1))</f>
        <v>0.01</v>
      </c>
      <c r="L32">
        <f t="shared" si="3"/>
        <v>85.131193048787054</v>
      </c>
      <c r="M32">
        <f t="shared" si="4"/>
        <v>36.949597483980973</v>
      </c>
      <c r="N32">
        <f>0</f>
        <v>0</v>
      </c>
      <c r="O32">
        <f>IF((D32&lt;=INDEX(surr_charge_sch_0[POLICY_YEAR],COUNTA(surr_charge_sch_0[POLICY_YEAR]))),INDEX(surr_charge_sch_0[SURRENDER_CHARGE_PERCENT],MATCH(D32, surr_charge_sch_0[POLICY_YEAR])),INDEX(surr_charge_sch_0[SURRENDER_CHARGE_PERCENT],COUNTA(surr_charge_sch_0[SURRENDER_CHARGE_PERCENT])))</f>
        <v>0.02</v>
      </c>
      <c r="P32">
        <f>IF((A32=0),INDEX(extract[AVAILABLE_FPWD], 1),(IF(MOD(C32, 12)=0,J32*INDEX(extract[FREE_PWD_PERCENT], 1),P31)))</f>
        <v>10262.48120207075</v>
      </c>
      <c r="Q32">
        <f t="shared" si="5"/>
        <v>92362.33081863675</v>
      </c>
      <c r="R32">
        <f t="shared" si="6"/>
        <v>1847.2466163727349</v>
      </c>
      <c r="S32">
        <f t="shared" si="7"/>
        <v>100777.56540433476</v>
      </c>
      <c r="T32">
        <f t="shared" si="8"/>
        <v>90818.370071343845</v>
      </c>
      <c r="U32">
        <f t="shared" si="9"/>
        <v>0</v>
      </c>
      <c r="V32">
        <f t="shared" si="10"/>
        <v>894.91132118040582</v>
      </c>
      <c r="W32">
        <f t="shared" si="11"/>
        <v>91713.281392524252</v>
      </c>
      <c r="X32">
        <f t="shared" si="12"/>
        <v>95873.677984339738</v>
      </c>
    </row>
    <row r="33" spans="1:24" x14ac:dyDescent="0.3">
      <c r="A33">
        <v>31</v>
      </c>
      <c r="B33">
        <f>IF(A33&gt;0,EOMONTH(B32,1),INDEX(extract[VALUATION_DATE], 1))</f>
        <v>46234</v>
      </c>
      <c r="C33">
        <f>IF(A33=0,DAYS360(INDEX(extract[ISSUE_DATE], 1),B33)/30,C32+1)</f>
        <v>49</v>
      </c>
      <c r="D33">
        <f t="shared" si="0"/>
        <v>5</v>
      </c>
      <c r="E33">
        <f>INDEX(extract[ISSUE_AGE], 1)+D33-1</f>
        <v>52</v>
      </c>
      <c r="F33">
        <f>INDEX(mortality_0[PROBABILITY],MATCH(E33, mortality_0[AGE]))</f>
        <v>4.3119999999999999E-3</v>
      </c>
      <c r="G33">
        <f t="shared" si="1"/>
        <v>3.6004545836854085E-4</v>
      </c>
      <c r="H33">
        <f>INDEX(valuation_rate_0[rate],0+1)</f>
        <v>4.2500000000000003E-2</v>
      </c>
      <c r="I33">
        <f t="shared" si="2"/>
        <v>0.89805617261047754</v>
      </c>
      <c r="J33">
        <f>IF(A33&gt;0,J32+L32-M32-N32,INDEX(extract[FUND_VALUE], 1))</f>
        <v>102672.9936162723</v>
      </c>
      <c r="K33">
        <f>IF((B33&lt;INDEX(extract[GUARANTEE_END], 1)),INDEX(extract[CURRENT_RATE], 1),INDEX(extract[MINIMUM_RATE], 1))</f>
        <v>0.01</v>
      </c>
      <c r="L33">
        <f t="shared" si="3"/>
        <v>85.17116151871808</v>
      </c>
      <c r="M33">
        <f t="shared" si="4"/>
        <v>36.96694504864103</v>
      </c>
      <c r="N33">
        <f>0</f>
        <v>0</v>
      </c>
      <c r="O33">
        <f>IF((D33&lt;=INDEX(surr_charge_sch_0[POLICY_YEAR],COUNTA(surr_charge_sch_0[POLICY_YEAR]))),INDEX(surr_charge_sch_0[SURRENDER_CHARGE_PERCENT],MATCH(D33, surr_charge_sch_0[POLICY_YEAR])),INDEX(surr_charge_sch_0[SURRENDER_CHARGE_PERCENT],COUNTA(surr_charge_sch_0[SURRENDER_CHARGE_PERCENT])))</f>
        <v>0.02</v>
      </c>
      <c r="P33">
        <f>IF((A33=0),INDEX(extract[AVAILABLE_FPWD], 1),(IF(MOD(C33, 12)=0,J33*INDEX(extract[FREE_PWD_PERCENT], 1),P32)))</f>
        <v>10262.48120207075</v>
      </c>
      <c r="Q33">
        <f t="shared" si="5"/>
        <v>92410.512414201556</v>
      </c>
      <c r="R33">
        <f t="shared" si="6"/>
        <v>1848.2102482840312</v>
      </c>
      <c r="S33">
        <f t="shared" si="7"/>
        <v>100824.78336798828</v>
      </c>
      <c r="T33">
        <f t="shared" si="8"/>
        <v>90546.319055736079</v>
      </c>
      <c r="U33">
        <f t="shared" si="9"/>
        <v>0</v>
      </c>
      <c r="V33">
        <f t="shared" si="10"/>
        <v>928.20942879814595</v>
      </c>
      <c r="W33">
        <f t="shared" si="11"/>
        <v>91474.528484534225</v>
      </c>
      <c r="X33">
        <f t="shared" si="12"/>
        <v>95873.677984339738</v>
      </c>
    </row>
    <row r="34" spans="1:24" x14ac:dyDescent="0.3">
      <c r="A34">
        <v>32</v>
      </c>
      <c r="B34">
        <f>IF(A34&gt;0,EOMONTH(B33,1),INDEX(extract[VALUATION_DATE], 1))</f>
        <v>46265</v>
      </c>
      <c r="C34">
        <f>IF(A34=0,DAYS360(INDEX(extract[ISSUE_DATE], 1),B34)/30,C33+1)</f>
        <v>50</v>
      </c>
      <c r="D34">
        <f t="shared" si="0"/>
        <v>5</v>
      </c>
      <c r="E34">
        <f>INDEX(extract[ISSUE_AGE], 1)+D34-1</f>
        <v>52</v>
      </c>
      <c r="F34">
        <f>INDEX(mortality_0[PROBABILITY],MATCH(E34, mortality_0[AGE]))</f>
        <v>4.3119999999999999E-3</v>
      </c>
      <c r="G34">
        <f t="shared" si="1"/>
        <v>3.6004545836854085E-4</v>
      </c>
      <c r="H34">
        <f>INDEX(valuation_rate_0[rate],0+1)</f>
        <v>4.2500000000000003E-2</v>
      </c>
      <c r="I34">
        <f t="shared" si="2"/>
        <v>0.8949466848256542</v>
      </c>
      <c r="J34">
        <f>IF(A34&gt;0,J33+L33-M33-N33,INDEX(extract[FUND_VALUE], 1))</f>
        <v>102721.19783274239</v>
      </c>
      <c r="K34">
        <f>IF((B34&lt;INDEX(extract[GUARANTEE_END], 1)),INDEX(extract[CURRENT_RATE], 1),INDEX(extract[MINIMUM_RATE], 1))</f>
        <v>0.01</v>
      </c>
      <c r="L34">
        <f t="shared" si="3"/>
        <v>85.211148753552209</v>
      </c>
      <c r="M34">
        <f t="shared" si="4"/>
        <v>36.984300757855294</v>
      </c>
      <c r="N34">
        <f>0</f>
        <v>0</v>
      </c>
      <c r="O34">
        <f>IF((D34&lt;=INDEX(surr_charge_sch_0[POLICY_YEAR],COUNTA(surr_charge_sch_0[POLICY_YEAR]))),INDEX(surr_charge_sch_0[SURRENDER_CHARGE_PERCENT],MATCH(D34, surr_charge_sch_0[POLICY_YEAR])),INDEX(surr_charge_sch_0[SURRENDER_CHARGE_PERCENT],COUNTA(surr_charge_sch_0[SURRENDER_CHARGE_PERCENT])))</f>
        <v>0.02</v>
      </c>
      <c r="P34">
        <f>IF((A34=0),INDEX(extract[AVAILABLE_FPWD], 1),(IF(MOD(C34, 12)=0,J34*INDEX(extract[FREE_PWD_PERCENT], 1),P33)))</f>
        <v>10262.48120207075</v>
      </c>
      <c r="Q34">
        <f t="shared" si="5"/>
        <v>92458.716630671639</v>
      </c>
      <c r="R34">
        <f t="shared" si="6"/>
        <v>1849.1743326134329</v>
      </c>
      <c r="S34">
        <f t="shared" si="7"/>
        <v>100872.02350012895</v>
      </c>
      <c r="T34">
        <f t="shared" si="8"/>
        <v>90275.083023095896</v>
      </c>
      <c r="U34">
        <f t="shared" si="9"/>
        <v>0</v>
      </c>
      <c r="V34">
        <f t="shared" si="10"/>
        <v>961.40782198163038</v>
      </c>
      <c r="W34">
        <f t="shared" si="11"/>
        <v>91236.490845077526</v>
      </c>
      <c r="X34">
        <f t="shared" si="12"/>
        <v>95873.677984339738</v>
      </c>
    </row>
    <row r="35" spans="1:24" x14ac:dyDescent="0.3">
      <c r="A35">
        <v>33</v>
      </c>
      <c r="B35">
        <f>IF(A35&gt;0,EOMONTH(B34,1),INDEX(extract[VALUATION_DATE], 1))</f>
        <v>46295</v>
      </c>
      <c r="C35">
        <f>IF(A35=0,DAYS360(INDEX(extract[ISSUE_DATE], 1),B35)/30,C34+1)</f>
        <v>51</v>
      </c>
      <c r="D35">
        <f t="shared" si="0"/>
        <v>5</v>
      </c>
      <c r="E35">
        <f>INDEX(extract[ISSUE_AGE], 1)+D35-1</f>
        <v>52</v>
      </c>
      <c r="F35">
        <f>INDEX(mortality_0[PROBABILITY],MATCH(E35, mortality_0[AGE]))</f>
        <v>4.3119999999999999E-3</v>
      </c>
      <c r="G35">
        <f t="shared" si="1"/>
        <v>3.6004545836854085E-4</v>
      </c>
      <c r="H35">
        <f>INDEX(valuation_rate_0[rate],0+1)</f>
        <v>4.2500000000000003E-2</v>
      </c>
      <c r="I35">
        <f t="shared" si="2"/>
        <v>0.89184796353248119</v>
      </c>
      <c r="J35">
        <f>IF(A35&gt;0,J34+L34-M34-N34,INDEX(extract[FUND_VALUE], 1))</f>
        <v>102769.42468073808</v>
      </c>
      <c r="K35">
        <f>IF((B35&lt;INDEX(extract[GUARANTEE_END], 1)),INDEX(extract[CURRENT_RATE], 1),INDEX(extract[MINIMUM_RATE], 1))</f>
        <v>0.01</v>
      </c>
      <c r="L35">
        <f t="shared" si="3"/>
        <v>85.251154762099418</v>
      </c>
      <c r="M35">
        <f t="shared" si="4"/>
        <v>37.001664615447581</v>
      </c>
      <c r="N35">
        <f>0</f>
        <v>0</v>
      </c>
      <c r="O35">
        <f>IF((D35&lt;=INDEX(surr_charge_sch_0[POLICY_YEAR],COUNTA(surr_charge_sch_0[POLICY_YEAR]))),INDEX(surr_charge_sch_0[SURRENDER_CHARGE_PERCENT],MATCH(D35, surr_charge_sch_0[POLICY_YEAR])),INDEX(surr_charge_sch_0[SURRENDER_CHARGE_PERCENT],COUNTA(surr_charge_sch_0[SURRENDER_CHARGE_PERCENT])))</f>
        <v>0.02</v>
      </c>
      <c r="P35">
        <f>IF((A35=0),INDEX(extract[AVAILABLE_FPWD], 1),(IF(MOD(C35, 12)=0,J35*INDEX(extract[FREE_PWD_PERCENT], 1),P34)))</f>
        <v>10262.48120207075</v>
      </c>
      <c r="Q35">
        <f t="shared" si="5"/>
        <v>92506.943478667337</v>
      </c>
      <c r="R35">
        <f t="shared" si="6"/>
        <v>1850.1388695733467</v>
      </c>
      <c r="S35">
        <f t="shared" si="7"/>
        <v>100919.28581116474</v>
      </c>
      <c r="T35">
        <f t="shared" si="8"/>
        <v>90004.659531839701</v>
      </c>
      <c r="U35">
        <f t="shared" si="9"/>
        <v>0</v>
      </c>
      <c r="V35">
        <f t="shared" si="10"/>
        <v>994.50679933546792</v>
      </c>
      <c r="W35">
        <f t="shared" si="11"/>
        <v>90999.166331175176</v>
      </c>
      <c r="X35">
        <f t="shared" si="12"/>
        <v>95873.677984339738</v>
      </c>
    </row>
    <row r="36" spans="1:24" x14ac:dyDescent="0.3">
      <c r="A36">
        <v>34</v>
      </c>
      <c r="B36">
        <f>IF(A36&gt;0,EOMONTH(B35,1),INDEX(extract[VALUATION_DATE], 1))</f>
        <v>46326</v>
      </c>
      <c r="C36">
        <f>IF(A36=0,DAYS360(INDEX(extract[ISSUE_DATE], 1),B36)/30,C35+1)</f>
        <v>52</v>
      </c>
      <c r="D36">
        <f t="shared" si="0"/>
        <v>5</v>
      </c>
      <c r="E36">
        <f>INDEX(extract[ISSUE_AGE], 1)+D36-1</f>
        <v>52</v>
      </c>
      <c r="F36">
        <f>INDEX(mortality_0[PROBABILITY],MATCH(E36, mortality_0[AGE]))</f>
        <v>4.3119999999999999E-3</v>
      </c>
      <c r="G36">
        <f t="shared" si="1"/>
        <v>3.6004545836854085E-4</v>
      </c>
      <c r="H36">
        <f>INDEX(valuation_rate_0[rate],0+1)</f>
        <v>4.2500000000000003E-2</v>
      </c>
      <c r="I36">
        <f t="shared" si="2"/>
        <v>0.88875997145236141</v>
      </c>
      <c r="J36">
        <f>IF(A36&gt;0,J35+L35-M35-N35,INDEX(extract[FUND_VALUE], 1))</f>
        <v>102817.67417088473</v>
      </c>
      <c r="K36">
        <f>IF((B36&lt;INDEX(extract[GUARANTEE_END], 1)),INDEX(extract[CURRENT_RATE], 1),INDEX(extract[MINIMUM_RATE], 1))</f>
        <v>0.01</v>
      </c>
      <c r="L36">
        <f t="shared" si="3"/>
        <v>85.291179553173819</v>
      </c>
      <c r="M36">
        <f t="shared" si="4"/>
        <v>37.019036625243473</v>
      </c>
      <c r="N36">
        <f>0</f>
        <v>0</v>
      </c>
      <c r="O36">
        <f>IF((D36&lt;=INDEX(surr_charge_sch_0[POLICY_YEAR],COUNTA(surr_charge_sch_0[POLICY_YEAR]))),INDEX(surr_charge_sch_0[SURRENDER_CHARGE_PERCENT],MATCH(D36, surr_charge_sch_0[POLICY_YEAR])),INDEX(surr_charge_sch_0[SURRENDER_CHARGE_PERCENT],COUNTA(surr_charge_sch_0[SURRENDER_CHARGE_PERCENT])))</f>
        <v>0.02</v>
      </c>
      <c r="P36">
        <f>IF((A36=0),INDEX(extract[AVAILABLE_FPWD], 1),(IF(MOD(C36, 12)=0,J36*INDEX(extract[FREE_PWD_PERCENT], 1),P35)))</f>
        <v>10262.48120207075</v>
      </c>
      <c r="Q36">
        <f t="shared" si="5"/>
        <v>92555.192968813979</v>
      </c>
      <c r="R36">
        <f t="shared" si="6"/>
        <v>1851.1038593762796</v>
      </c>
      <c r="S36">
        <f t="shared" si="7"/>
        <v>100966.57031150845</v>
      </c>
      <c r="T36">
        <f t="shared" si="8"/>
        <v>89735.046147699089</v>
      </c>
      <c r="U36">
        <f t="shared" si="9"/>
        <v>0</v>
      </c>
      <c r="V36">
        <f t="shared" si="10"/>
        <v>1027.5066585700667</v>
      </c>
      <c r="W36">
        <f t="shared" si="11"/>
        <v>90762.552806269159</v>
      </c>
      <c r="X36">
        <f t="shared" si="12"/>
        <v>95873.677984339738</v>
      </c>
    </row>
    <row r="37" spans="1:24" x14ac:dyDescent="0.3">
      <c r="A37">
        <v>35</v>
      </c>
      <c r="B37">
        <f>IF(A37&gt;0,EOMONTH(B36,1),INDEX(extract[VALUATION_DATE], 1))</f>
        <v>46356</v>
      </c>
      <c r="C37">
        <f>IF(A37=0,DAYS360(INDEX(extract[ISSUE_DATE], 1),B37)/30,C36+1)</f>
        <v>53</v>
      </c>
      <c r="D37">
        <f t="shared" si="0"/>
        <v>5</v>
      </c>
      <c r="E37">
        <f>INDEX(extract[ISSUE_AGE], 1)+D37-1</f>
        <v>52</v>
      </c>
      <c r="F37">
        <f>INDEX(mortality_0[PROBABILITY],MATCH(E37, mortality_0[AGE]))</f>
        <v>4.3119999999999999E-3</v>
      </c>
      <c r="G37">
        <f t="shared" si="1"/>
        <v>3.6004545836854085E-4</v>
      </c>
      <c r="H37">
        <f>INDEX(valuation_rate_0[rate],0+1)</f>
        <v>4.2500000000000003E-2</v>
      </c>
      <c r="I37">
        <f t="shared" si="2"/>
        <v>0.88568267143577351</v>
      </c>
      <c r="J37">
        <f>IF(A37&gt;0,J36+L36-M36-N36,INDEX(extract[FUND_VALUE], 1))</f>
        <v>102865.94631381264</v>
      </c>
      <c r="K37">
        <f>IF((B37&lt;INDEX(extract[GUARANTEE_END], 1)),INDEX(extract[CURRENT_RATE], 1),INDEX(extract[MINIMUM_RATE], 1))</f>
        <v>0.01</v>
      </c>
      <c r="L37">
        <f t="shared" si="3"/>
        <v>85.331223135593703</v>
      </c>
      <c r="M37">
        <f t="shared" si="4"/>
        <v>37.036416791070387</v>
      </c>
      <c r="N37">
        <f>0</f>
        <v>0</v>
      </c>
      <c r="O37">
        <f>IF((D37&lt;=INDEX(surr_charge_sch_0[POLICY_YEAR],COUNTA(surr_charge_sch_0[POLICY_YEAR]))),INDEX(surr_charge_sch_0[SURRENDER_CHARGE_PERCENT],MATCH(D37, surr_charge_sch_0[POLICY_YEAR])),INDEX(surr_charge_sch_0[SURRENDER_CHARGE_PERCENT],COUNTA(surr_charge_sch_0[SURRENDER_CHARGE_PERCENT])))</f>
        <v>0.02</v>
      </c>
      <c r="P37">
        <f>IF((A37=0),INDEX(extract[AVAILABLE_FPWD], 1),(IF(MOD(C37, 12)=0,J37*INDEX(extract[FREE_PWD_PERCENT], 1),P36)))</f>
        <v>10262.48120207075</v>
      </c>
      <c r="Q37">
        <f t="shared" si="5"/>
        <v>92603.465111741898</v>
      </c>
      <c r="R37">
        <f t="shared" si="6"/>
        <v>1852.069302234838</v>
      </c>
      <c r="S37">
        <f t="shared" si="7"/>
        <v>101013.8770115778</v>
      </c>
      <c r="T37">
        <f t="shared" si="8"/>
        <v>89466.240443698902</v>
      </c>
      <c r="U37">
        <f t="shared" si="9"/>
        <v>0</v>
      </c>
      <c r="V37">
        <f t="shared" si="10"/>
        <v>1060.4076965043121</v>
      </c>
      <c r="W37">
        <f t="shared" si="11"/>
        <v>90526.648140203208</v>
      </c>
      <c r="X37">
        <f t="shared" si="12"/>
        <v>95873.677984339738</v>
      </c>
    </row>
    <row r="38" spans="1:24" x14ac:dyDescent="0.3">
      <c r="A38">
        <v>36</v>
      </c>
      <c r="B38">
        <f>IF(A38&gt;0,EOMONTH(B37,1),INDEX(extract[VALUATION_DATE], 1))</f>
        <v>46387</v>
      </c>
      <c r="C38">
        <f>IF(A38=0,DAYS360(INDEX(extract[ISSUE_DATE], 1),B38)/30,C37+1)</f>
        <v>54</v>
      </c>
      <c r="D38">
        <f t="shared" si="0"/>
        <v>5</v>
      </c>
      <c r="E38">
        <f>INDEX(extract[ISSUE_AGE], 1)+D38-1</f>
        <v>52</v>
      </c>
      <c r="F38">
        <f>INDEX(mortality_0[PROBABILITY],MATCH(E38, mortality_0[AGE]))</f>
        <v>4.3119999999999999E-3</v>
      </c>
      <c r="G38">
        <f t="shared" si="1"/>
        <v>3.6004545836854085E-4</v>
      </c>
      <c r="H38">
        <f>INDEX(valuation_rate_0[rate],0+1)</f>
        <v>4.2500000000000003E-2</v>
      </c>
      <c r="I38">
        <f t="shared" si="2"/>
        <v>0.88261602646182513</v>
      </c>
      <c r="J38">
        <f>IF(A38&gt;0,J37+L37-M37-N37,INDEX(extract[FUND_VALUE], 1))</f>
        <v>102914.24112015717</v>
      </c>
      <c r="K38">
        <f>IF((B38&lt;INDEX(extract[GUARANTEE_END], 1)),INDEX(extract[CURRENT_RATE], 1),INDEX(extract[MINIMUM_RATE], 1))</f>
        <v>0.01</v>
      </c>
      <c r="L38">
        <f t="shared" si="3"/>
        <v>85.371285518181438</v>
      </c>
      <c r="M38">
        <f t="shared" si="4"/>
        <v>37.053805116757523</v>
      </c>
      <c r="N38">
        <f>0</f>
        <v>0</v>
      </c>
      <c r="O38">
        <f>IF((D38&lt;=INDEX(surr_charge_sch_0[POLICY_YEAR],COUNTA(surr_charge_sch_0[POLICY_YEAR]))),INDEX(surr_charge_sch_0[SURRENDER_CHARGE_PERCENT],MATCH(D38, surr_charge_sch_0[POLICY_YEAR])),INDEX(surr_charge_sch_0[SURRENDER_CHARGE_PERCENT],COUNTA(surr_charge_sch_0[SURRENDER_CHARGE_PERCENT])))</f>
        <v>0.02</v>
      </c>
      <c r="P38">
        <f>IF((A38=0),INDEX(extract[AVAILABLE_FPWD], 1),(IF(MOD(C38, 12)=0,J38*INDEX(extract[FREE_PWD_PERCENT], 1),P37)))</f>
        <v>10262.48120207075</v>
      </c>
      <c r="Q38">
        <f t="shared" si="5"/>
        <v>92651.75991808642</v>
      </c>
      <c r="R38">
        <f t="shared" si="6"/>
        <v>1853.0351983617284</v>
      </c>
      <c r="S38">
        <f t="shared" si="7"/>
        <v>101061.20592179544</v>
      </c>
      <c r="T38">
        <f t="shared" si="8"/>
        <v>89198.240000135367</v>
      </c>
      <c r="U38">
        <f t="shared" si="9"/>
        <v>0</v>
      </c>
      <c r="V38">
        <f t="shared" si="10"/>
        <v>1093.2102090682361</v>
      </c>
      <c r="W38">
        <f t="shared" si="11"/>
        <v>90291.450209203598</v>
      </c>
      <c r="X38">
        <f t="shared" si="12"/>
        <v>95873.677984339738</v>
      </c>
    </row>
    <row r="39" spans="1:24" x14ac:dyDescent="0.3">
      <c r="A39">
        <v>37</v>
      </c>
      <c r="B39">
        <f>IF(A39&gt;0,EOMONTH(B38,1),INDEX(extract[VALUATION_DATE], 1))</f>
        <v>46418</v>
      </c>
      <c r="C39">
        <f>IF(A39=0,DAYS360(INDEX(extract[ISSUE_DATE], 1),B39)/30,C38+1)</f>
        <v>55</v>
      </c>
      <c r="D39">
        <f t="shared" si="0"/>
        <v>5</v>
      </c>
      <c r="E39">
        <f>INDEX(extract[ISSUE_AGE], 1)+D39-1</f>
        <v>52</v>
      </c>
      <c r="F39">
        <f>INDEX(mortality_0[PROBABILITY],MATCH(E39, mortality_0[AGE]))</f>
        <v>4.3119999999999999E-3</v>
      </c>
      <c r="G39">
        <f t="shared" si="1"/>
        <v>3.6004545836854085E-4</v>
      </c>
      <c r="H39">
        <f>INDEX(valuation_rate_0[rate],0+1)</f>
        <v>4.2500000000000003E-2</v>
      </c>
      <c r="I39">
        <f t="shared" si="2"/>
        <v>0.87955999963780729</v>
      </c>
      <c r="J39">
        <f>IF(A39&gt;0,J38+L38-M38-N38,INDEX(extract[FUND_VALUE], 1))</f>
        <v>102962.55860055859</v>
      </c>
      <c r="K39">
        <f>IF((B39&lt;INDEX(extract[GUARANTEE_END], 1)),INDEX(extract[CURRENT_RATE], 1),INDEX(extract[MINIMUM_RATE], 1))</f>
        <v>0.01</v>
      </c>
      <c r="L39">
        <f t="shared" si="3"/>
        <v>85.411366709763598</v>
      </c>
      <c r="M39">
        <f t="shared" si="4"/>
        <v>37.071201606135865</v>
      </c>
      <c r="N39">
        <f>0</f>
        <v>0</v>
      </c>
      <c r="O39">
        <f>IF((D39&lt;=INDEX(surr_charge_sch_0[POLICY_YEAR],COUNTA(surr_charge_sch_0[POLICY_YEAR]))),INDEX(surr_charge_sch_0[SURRENDER_CHARGE_PERCENT],MATCH(D39, surr_charge_sch_0[POLICY_YEAR])),INDEX(surr_charge_sch_0[SURRENDER_CHARGE_PERCENT],COUNTA(surr_charge_sch_0[SURRENDER_CHARGE_PERCENT])))</f>
        <v>0.02</v>
      </c>
      <c r="P39">
        <f>IF((A39=0),INDEX(extract[AVAILABLE_FPWD], 1),(IF(MOD(C39, 12)=0,J39*INDEX(extract[FREE_PWD_PERCENT], 1),P38)))</f>
        <v>10262.48120207075</v>
      </c>
      <c r="Q39">
        <f t="shared" si="5"/>
        <v>92700.077398487847</v>
      </c>
      <c r="R39">
        <f t="shared" si="6"/>
        <v>1854.001547969757</v>
      </c>
      <c r="S39">
        <f t="shared" si="7"/>
        <v>101108.55705258883</v>
      </c>
      <c r="T39">
        <f t="shared" si="8"/>
        <v>88931.042404554246</v>
      </c>
      <c r="U39">
        <f t="shared" si="9"/>
        <v>0</v>
      </c>
      <c r="V39">
        <f t="shared" si="10"/>
        <v>1125.9144913056793</v>
      </c>
      <c r="W39">
        <f t="shared" si="11"/>
        <v>90056.956895859927</v>
      </c>
      <c r="X39">
        <f t="shared" si="12"/>
        <v>95873.677984339738</v>
      </c>
    </row>
    <row r="40" spans="1:24" x14ac:dyDescent="0.3">
      <c r="A40">
        <v>38</v>
      </c>
      <c r="B40">
        <f>IF(A40&gt;0,EOMONTH(B39,1),INDEX(extract[VALUATION_DATE], 1))</f>
        <v>46446</v>
      </c>
      <c r="C40">
        <f>IF(A40=0,DAYS360(INDEX(extract[ISSUE_DATE], 1),B40)/30,C39+1)</f>
        <v>56</v>
      </c>
      <c r="D40">
        <f t="shared" si="0"/>
        <v>5</v>
      </c>
      <c r="E40">
        <f>INDEX(extract[ISSUE_AGE], 1)+D40-1</f>
        <v>52</v>
      </c>
      <c r="F40">
        <f>INDEX(mortality_0[PROBABILITY],MATCH(E40, mortality_0[AGE]))</f>
        <v>4.3119999999999999E-3</v>
      </c>
      <c r="G40">
        <f t="shared" si="1"/>
        <v>3.6004545836854085E-4</v>
      </c>
      <c r="H40">
        <f>INDEX(valuation_rate_0[rate],0+1)</f>
        <v>4.2500000000000003E-2</v>
      </c>
      <c r="I40">
        <f t="shared" si="2"/>
        <v>0.87651455419875091</v>
      </c>
      <c r="J40">
        <f>IF(A40&gt;0,J39+L39-M39-N39,INDEX(extract[FUND_VALUE], 1))</f>
        <v>103010.89876566223</v>
      </c>
      <c r="K40">
        <f>IF((B40&lt;INDEX(extract[GUARANTEE_END], 1)),INDEX(extract[CURRENT_RATE], 1),INDEX(extract[MINIMUM_RATE], 1))</f>
        <v>0.01</v>
      </c>
      <c r="L40">
        <f t="shared" si="3"/>
        <v>85.451466719170853</v>
      </c>
      <c r="M40">
        <f t="shared" si="4"/>
        <v>37.088606263038216</v>
      </c>
      <c r="N40">
        <f>0</f>
        <v>0</v>
      </c>
      <c r="O40">
        <f>IF((D40&lt;=INDEX(surr_charge_sch_0[POLICY_YEAR],COUNTA(surr_charge_sch_0[POLICY_YEAR]))),INDEX(surr_charge_sch_0[SURRENDER_CHARGE_PERCENT],MATCH(D40, surr_charge_sch_0[POLICY_YEAR])),INDEX(surr_charge_sch_0[SURRENDER_CHARGE_PERCENT],COUNTA(surr_charge_sch_0[SURRENDER_CHARGE_PERCENT])))</f>
        <v>0.02</v>
      </c>
      <c r="P40">
        <f>IF((A40=0),INDEX(extract[AVAILABLE_FPWD], 1),(IF(MOD(C40, 12)=0,J40*INDEX(extract[FREE_PWD_PERCENT], 1),P39)))</f>
        <v>10262.48120207075</v>
      </c>
      <c r="Q40">
        <f t="shared" si="5"/>
        <v>92748.417563591487</v>
      </c>
      <c r="R40">
        <f t="shared" si="6"/>
        <v>1854.9683512718298</v>
      </c>
      <c r="S40">
        <f t="shared" si="7"/>
        <v>101155.9304143904</v>
      </c>
      <c r="T40">
        <f t="shared" si="8"/>
        <v>88664.645251729264</v>
      </c>
      <c r="U40">
        <f t="shared" si="9"/>
        <v>0</v>
      </c>
      <c r="V40">
        <f t="shared" si="10"/>
        <v>1158.5208373769453</v>
      </c>
      <c r="W40">
        <f t="shared" si="11"/>
        <v>89823.166089106206</v>
      </c>
      <c r="X40">
        <f t="shared" si="12"/>
        <v>95873.677984339738</v>
      </c>
    </row>
    <row r="41" spans="1:24" x14ac:dyDescent="0.3">
      <c r="A41">
        <v>39</v>
      </c>
      <c r="B41">
        <f>IF(A41&gt;0,EOMONTH(B40,1),INDEX(extract[VALUATION_DATE], 1))</f>
        <v>46477</v>
      </c>
      <c r="C41">
        <f>IF(A41=0,DAYS360(INDEX(extract[ISSUE_DATE], 1),B41)/30,C40+1)</f>
        <v>57</v>
      </c>
      <c r="D41">
        <f t="shared" si="0"/>
        <v>5</v>
      </c>
      <c r="E41">
        <f>INDEX(extract[ISSUE_AGE], 1)+D41-1</f>
        <v>52</v>
      </c>
      <c r="F41">
        <f>INDEX(mortality_0[PROBABILITY],MATCH(E41, mortality_0[AGE]))</f>
        <v>4.3119999999999999E-3</v>
      </c>
      <c r="G41">
        <f t="shared" si="1"/>
        <v>3.6004545836854085E-4</v>
      </c>
      <c r="H41">
        <f>INDEX(valuation_rate_0[rate],0+1)</f>
        <v>4.2500000000000003E-2</v>
      </c>
      <c r="I41">
        <f t="shared" si="2"/>
        <v>0.8734796535069842</v>
      </c>
      <c r="J41">
        <f>IF(A41&gt;0,J40+L40-M40-N40,INDEX(extract[FUND_VALUE], 1))</f>
        <v>103059.26162611836</v>
      </c>
      <c r="K41">
        <f>IF((B41&lt;INDEX(extract[GUARANTEE_END], 1)),INDEX(extract[CURRENT_RATE], 1),INDEX(extract[MINIMUM_RATE], 1))</f>
        <v>0.01</v>
      </c>
      <c r="L41">
        <f t="shared" si="3"/>
        <v>85.491585555238018</v>
      </c>
      <c r="M41">
        <f t="shared" si="4"/>
        <v>37.10601909129916</v>
      </c>
      <c r="N41">
        <f>0</f>
        <v>0</v>
      </c>
      <c r="O41">
        <f>IF((D41&lt;=INDEX(surr_charge_sch_0[POLICY_YEAR],COUNTA(surr_charge_sch_0[POLICY_YEAR]))),INDEX(surr_charge_sch_0[SURRENDER_CHARGE_PERCENT],MATCH(D41, surr_charge_sch_0[POLICY_YEAR])),INDEX(surr_charge_sch_0[SURRENDER_CHARGE_PERCENT],COUNTA(surr_charge_sch_0[SURRENDER_CHARGE_PERCENT])))</f>
        <v>0.02</v>
      </c>
      <c r="P41">
        <f>IF((A41=0),INDEX(extract[AVAILABLE_FPWD], 1),(IF(MOD(C41, 12)=0,J41*INDEX(extract[FREE_PWD_PERCENT], 1),P40)))</f>
        <v>10262.48120207075</v>
      </c>
      <c r="Q41">
        <f t="shared" si="5"/>
        <v>92796.780424047611</v>
      </c>
      <c r="R41">
        <f t="shared" si="6"/>
        <v>1855.9356084809522</v>
      </c>
      <c r="S41">
        <f t="shared" si="7"/>
        <v>101203.3260176374</v>
      </c>
      <c r="T41">
        <f t="shared" si="8"/>
        <v>88399.046143640284</v>
      </c>
      <c r="U41">
        <f t="shared" si="9"/>
        <v>0</v>
      </c>
      <c r="V41">
        <f t="shared" si="10"/>
        <v>1191.0295405614452</v>
      </c>
      <c r="W41">
        <f t="shared" si="11"/>
        <v>89590.075684201729</v>
      </c>
      <c r="X41">
        <f t="shared" si="12"/>
        <v>95873.677984339738</v>
      </c>
    </row>
    <row r="42" spans="1:24" x14ac:dyDescent="0.3">
      <c r="A42">
        <v>40</v>
      </c>
      <c r="B42">
        <f>IF(A42&gt;0,EOMONTH(B41,1),INDEX(extract[VALUATION_DATE], 1))</f>
        <v>46507</v>
      </c>
      <c r="C42">
        <f>IF(A42=0,DAYS360(INDEX(extract[ISSUE_DATE], 1),B42)/30,C41+1)</f>
        <v>58</v>
      </c>
      <c r="D42">
        <f t="shared" si="0"/>
        <v>5</v>
      </c>
      <c r="E42">
        <f>INDEX(extract[ISSUE_AGE], 1)+D42-1</f>
        <v>52</v>
      </c>
      <c r="F42">
        <f>INDEX(mortality_0[PROBABILITY],MATCH(E42, mortality_0[AGE]))</f>
        <v>4.3119999999999999E-3</v>
      </c>
      <c r="G42">
        <f t="shared" si="1"/>
        <v>3.6004545836854085E-4</v>
      </c>
      <c r="H42">
        <f>INDEX(valuation_rate_0[rate],0+1)</f>
        <v>4.2500000000000003E-2</v>
      </c>
      <c r="I42">
        <f t="shared" si="2"/>
        <v>0.87045526105169202</v>
      </c>
      <c r="J42">
        <f>IF(A42&gt;0,J41+L41-M41-N41,INDEX(extract[FUND_VALUE], 1))</f>
        <v>103107.6471925823</v>
      </c>
      <c r="K42">
        <f>IF((B42&lt;INDEX(extract[GUARANTEE_END], 1)),INDEX(extract[CURRENT_RATE], 1),INDEX(extract[MINIMUM_RATE], 1))</f>
        <v>0.01</v>
      </c>
      <c r="L42">
        <f t="shared" si="3"/>
        <v>85.53172322680409</v>
      </c>
      <c r="M42">
        <f t="shared" si="4"/>
        <v>37.12344009475509</v>
      </c>
      <c r="N42">
        <f>0</f>
        <v>0</v>
      </c>
      <c r="O42">
        <f>IF((D42&lt;=INDEX(surr_charge_sch_0[POLICY_YEAR],COUNTA(surr_charge_sch_0[POLICY_YEAR]))),INDEX(surr_charge_sch_0[SURRENDER_CHARGE_PERCENT],MATCH(D42, surr_charge_sch_0[POLICY_YEAR])),INDEX(surr_charge_sch_0[SURRENDER_CHARGE_PERCENT],COUNTA(surr_charge_sch_0[SURRENDER_CHARGE_PERCENT])))</f>
        <v>0.02</v>
      </c>
      <c r="P42">
        <f>IF((A42=0),INDEX(extract[AVAILABLE_FPWD], 1),(IF(MOD(C42, 12)=0,J42*INDEX(extract[FREE_PWD_PERCENT], 1),P41)))</f>
        <v>10262.48120207075</v>
      </c>
      <c r="Q42">
        <f t="shared" si="5"/>
        <v>92845.165990511552</v>
      </c>
      <c r="R42">
        <f t="shared" si="6"/>
        <v>1856.9033198102311</v>
      </c>
      <c r="S42">
        <f t="shared" si="7"/>
        <v>101250.74387277207</v>
      </c>
      <c r="T42">
        <f t="shared" si="8"/>
        <v>88134.242689451814</v>
      </c>
      <c r="U42">
        <f t="shared" si="9"/>
        <v>0</v>
      </c>
      <c r="V42">
        <f t="shared" si="10"/>
        <v>1223.4408932603367</v>
      </c>
      <c r="W42">
        <f t="shared" si="11"/>
        <v>89357.683582712154</v>
      </c>
      <c r="X42">
        <f t="shared" si="12"/>
        <v>95873.677984339738</v>
      </c>
    </row>
    <row r="43" spans="1:24" x14ac:dyDescent="0.3">
      <c r="A43">
        <v>41</v>
      </c>
      <c r="B43">
        <f>IF(A43&gt;0,EOMONTH(B42,1),INDEX(extract[VALUATION_DATE], 1))</f>
        <v>46538</v>
      </c>
      <c r="C43">
        <f>IF(A43=0,DAYS360(INDEX(extract[ISSUE_DATE], 1),B43)/30,C42+1)</f>
        <v>59</v>
      </c>
      <c r="D43">
        <f t="shared" si="0"/>
        <v>5</v>
      </c>
      <c r="E43">
        <f>INDEX(extract[ISSUE_AGE], 1)+D43-1</f>
        <v>52</v>
      </c>
      <c r="F43">
        <f>INDEX(mortality_0[PROBABILITY],MATCH(E43, mortality_0[AGE]))</f>
        <v>4.3119999999999999E-3</v>
      </c>
      <c r="G43">
        <f t="shared" si="1"/>
        <v>3.6004545836854085E-4</v>
      </c>
      <c r="H43">
        <f>INDEX(valuation_rate_0[rate],0+1)</f>
        <v>4.2500000000000003E-2</v>
      </c>
      <c r="I43">
        <f t="shared" si="2"/>
        <v>0.86744134044847665</v>
      </c>
      <c r="J43">
        <f>IF(A43&gt;0,J42+L42-M42-N42,INDEX(extract[FUND_VALUE], 1))</f>
        <v>103156.05547571434</v>
      </c>
      <c r="K43">
        <f>IF((B43&lt;INDEX(extract[GUARANTEE_END], 1)),INDEX(extract[CURRENT_RATE], 1),INDEX(extract[MINIMUM_RATE], 1))</f>
        <v>0.01</v>
      </c>
      <c r="L43">
        <f t="shared" si="3"/>
        <v>85.57187974271217</v>
      </c>
      <c r="M43">
        <f t="shared" si="4"/>
        <v>37.1408692772442</v>
      </c>
      <c r="N43">
        <f>0</f>
        <v>0</v>
      </c>
      <c r="O43">
        <f>IF((D43&lt;=INDEX(surr_charge_sch_0[POLICY_YEAR],COUNTA(surr_charge_sch_0[POLICY_YEAR]))),INDEX(surr_charge_sch_0[SURRENDER_CHARGE_PERCENT],MATCH(D43, surr_charge_sch_0[POLICY_YEAR])),INDEX(surr_charge_sch_0[SURRENDER_CHARGE_PERCENT],COUNTA(surr_charge_sch_0[SURRENDER_CHARGE_PERCENT])))</f>
        <v>0.02</v>
      </c>
      <c r="P43">
        <f>IF((A43=0),INDEX(extract[AVAILABLE_FPWD], 1),(IF(MOD(C43, 12)=0,J43*INDEX(extract[FREE_PWD_PERCENT], 1),P42)))</f>
        <v>10262.48120207075</v>
      </c>
      <c r="Q43">
        <f t="shared" si="5"/>
        <v>92893.574273643593</v>
      </c>
      <c r="R43">
        <f t="shared" si="6"/>
        <v>1857.8714854728719</v>
      </c>
      <c r="S43">
        <f t="shared" si="7"/>
        <v>101298.18399024146</v>
      </c>
      <c r="T43">
        <f t="shared" si="8"/>
        <v>87870.232505491469</v>
      </c>
      <c r="U43">
        <f t="shared" si="9"/>
        <v>0</v>
      </c>
      <c r="V43">
        <f t="shared" si="10"/>
        <v>1255.7551869991535</v>
      </c>
      <c r="W43">
        <f t="shared" si="11"/>
        <v>89125.987692490628</v>
      </c>
      <c r="X43">
        <f t="shared" si="12"/>
        <v>95873.677984339738</v>
      </c>
    </row>
    <row r="44" spans="1:24" x14ac:dyDescent="0.3">
      <c r="A44">
        <v>42</v>
      </c>
      <c r="B44">
        <f>IF(A44&gt;0,EOMONTH(B43,1),INDEX(extract[VALUATION_DATE], 1))</f>
        <v>46568</v>
      </c>
      <c r="C44">
        <f>IF(A44=0,DAYS360(INDEX(extract[ISSUE_DATE], 1),B44)/30,C43+1)</f>
        <v>60</v>
      </c>
      <c r="D44">
        <f t="shared" si="0"/>
        <v>6</v>
      </c>
      <c r="E44">
        <f>INDEX(extract[ISSUE_AGE], 1)+D44-1</f>
        <v>53</v>
      </c>
      <c r="F44">
        <f>INDEX(mortality_0[PROBABILITY],MATCH(E44, mortality_0[AGE]))</f>
        <v>4.6629999999999996E-3</v>
      </c>
      <c r="G44">
        <f t="shared" si="1"/>
        <v>3.894162994404482E-4</v>
      </c>
      <c r="H44">
        <f>INDEX(valuation_rate_0[rate],0+1)</f>
        <v>4.2500000000000003E-2</v>
      </c>
      <c r="I44">
        <f t="shared" si="2"/>
        <v>0.86443785543892004</v>
      </c>
      <c r="J44">
        <f>IF(A44&gt;0,J43+L43-M43-N43,INDEX(extract[FUND_VALUE], 1))</f>
        <v>103204.48648617981</v>
      </c>
      <c r="K44">
        <f>IF((B44&lt;INDEX(extract[GUARANTEE_END], 1)),INDEX(extract[CURRENT_RATE], 1),INDEX(extract[MINIMUM_RATE], 1))</f>
        <v>0.01</v>
      </c>
      <c r="L44">
        <f t="shared" si="3"/>
        <v>85.612055111809582</v>
      </c>
      <c r="M44">
        <f t="shared" si="4"/>
        <v>40.189509213099889</v>
      </c>
      <c r="N44">
        <f>0</f>
        <v>0</v>
      </c>
      <c r="O44">
        <f>IF((D44&lt;=INDEX(surr_charge_sch_0[POLICY_YEAR],COUNTA(surr_charge_sch_0[POLICY_YEAR]))),INDEX(surr_charge_sch_0[SURRENDER_CHARGE_PERCENT],MATCH(D44, surr_charge_sch_0[POLICY_YEAR])),INDEX(surr_charge_sch_0[SURRENDER_CHARGE_PERCENT],COUNTA(surr_charge_sch_0[SURRENDER_CHARGE_PERCENT])))</f>
        <v>0.01</v>
      </c>
      <c r="P44">
        <f>IF((A44=0),INDEX(extract[AVAILABLE_FPWD], 1),(IF(MOD(C44, 12)=0,J44*INDEX(extract[FREE_PWD_PERCENT], 1),P43)))</f>
        <v>10320.448648617981</v>
      </c>
      <c r="Q44">
        <f t="shared" si="5"/>
        <v>92884.037837561831</v>
      </c>
      <c r="R44">
        <f t="shared" si="6"/>
        <v>928.84037837561834</v>
      </c>
      <c r="S44">
        <f t="shared" si="7"/>
        <v>102275.64610780419</v>
      </c>
      <c r="T44">
        <f t="shared" si="8"/>
        <v>88410.940185060186</v>
      </c>
      <c r="U44">
        <f t="shared" si="9"/>
        <v>0</v>
      </c>
      <c r="V44">
        <f t="shared" si="10"/>
        <v>1287.9727124304279</v>
      </c>
      <c r="W44">
        <f t="shared" si="11"/>
        <v>89698.91289749062</v>
      </c>
      <c r="X44">
        <f t="shared" si="12"/>
        <v>95873.677984339738</v>
      </c>
    </row>
    <row r="45" spans="1:24" x14ac:dyDescent="0.3">
      <c r="A45">
        <v>43</v>
      </c>
      <c r="B45">
        <f>IF(A45&gt;0,EOMONTH(B44,1),INDEX(extract[VALUATION_DATE], 1))</f>
        <v>46599</v>
      </c>
      <c r="C45">
        <f>IF(A45=0,DAYS360(INDEX(extract[ISSUE_DATE], 1),B45)/30,C44+1)</f>
        <v>61</v>
      </c>
      <c r="D45">
        <f t="shared" si="0"/>
        <v>6</v>
      </c>
      <c r="E45">
        <f>INDEX(extract[ISSUE_AGE], 1)+D45-1</f>
        <v>53</v>
      </c>
      <c r="F45">
        <f>INDEX(mortality_0[PROBABILITY],MATCH(E45, mortality_0[AGE]))</f>
        <v>4.6629999999999996E-3</v>
      </c>
      <c r="G45">
        <f t="shared" si="1"/>
        <v>3.894162994404482E-4</v>
      </c>
      <c r="H45">
        <f>INDEX(valuation_rate_0[rate],0+1)</f>
        <v>4.2500000000000003E-2</v>
      </c>
      <c r="I45">
        <f t="shared" si="2"/>
        <v>0.86144476989014773</v>
      </c>
      <c r="J45">
        <f>IF(A45&gt;0,J44+L44-M44-N44,INDEX(extract[FUND_VALUE], 1))</f>
        <v>103249.90903207852</v>
      </c>
      <c r="K45">
        <f>IF((B45&lt;INDEX(extract[GUARANTEE_END], 1)),INDEX(extract[CURRENT_RATE], 1),INDEX(extract[MINIMUM_RATE], 1))</f>
        <v>0.01</v>
      </c>
      <c r="L45">
        <f t="shared" si="3"/>
        <v>85.649734844883199</v>
      </c>
      <c r="M45">
        <f t="shared" si="4"/>
        <v>40.207197492834922</v>
      </c>
      <c r="N45">
        <f>0</f>
        <v>0</v>
      </c>
      <c r="O45">
        <f>IF((D45&lt;=INDEX(surr_charge_sch_0[POLICY_YEAR],COUNTA(surr_charge_sch_0[POLICY_YEAR]))),INDEX(surr_charge_sch_0[SURRENDER_CHARGE_PERCENT],MATCH(D45, surr_charge_sch_0[POLICY_YEAR])),INDEX(surr_charge_sch_0[SURRENDER_CHARGE_PERCENT],COUNTA(surr_charge_sch_0[SURRENDER_CHARGE_PERCENT])))</f>
        <v>0.01</v>
      </c>
      <c r="P45">
        <f>IF((A45=0),INDEX(extract[AVAILABLE_FPWD], 1),(IF(MOD(C45, 12)=0,J45*INDEX(extract[FREE_PWD_PERCENT], 1),P44)))</f>
        <v>10320.448648617981</v>
      </c>
      <c r="Q45">
        <f t="shared" si="5"/>
        <v>92929.460383460537</v>
      </c>
      <c r="R45">
        <f t="shared" si="6"/>
        <v>929.29460383460537</v>
      </c>
      <c r="S45">
        <f t="shared" si="7"/>
        <v>102320.61442824392</v>
      </c>
      <c r="T45">
        <f t="shared" si="8"/>
        <v>88143.558151157107</v>
      </c>
      <c r="U45">
        <f t="shared" si="9"/>
        <v>0</v>
      </c>
      <c r="V45">
        <f t="shared" si="10"/>
        <v>1322.7140455857427</v>
      </c>
      <c r="W45">
        <f t="shared" si="11"/>
        <v>89466.272196742852</v>
      </c>
      <c r="X45">
        <f t="shared" si="12"/>
        <v>95873.677984339738</v>
      </c>
    </row>
    <row r="46" spans="1:24" x14ac:dyDescent="0.3">
      <c r="A46">
        <v>44</v>
      </c>
      <c r="B46">
        <f>IF(A46&gt;0,EOMONTH(B45,1),INDEX(extract[VALUATION_DATE], 1))</f>
        <v>46630</v>
      </c>
      <c r="C46">
        <f>IF(A46=0,DAYS360(INDEX(extract[ISSUE_DATE], 1),B46)/30,C45+1)</f>
        <v>62</v>
      </c>
      <c r="D46">
        <f t="shared" si="0"/>
        <v>6</v>
      </c>
      <c r="E46">
        <f>INDEX(extract[ISSUE_AGE], 1)+D46-1</f>
        <v>53</v>
      </c>
      <c r="F46">
        <f>INDEX(mortality_0[PROBABILITY],MATCH(E46, mortality_0[AGE]))</f>
        <v>4.6629999999999996E-3</v>
      </c>
      <c r="G46">
        <f t="shared" si="1"/>
        <v>3.894162994404482E-4</v>
      </c>
      <c r="H46">
        <f>INDEX(valuation_rate_0[rate],0+1)</f>
        <v>4.2500000000000003E-2</v>
      </c>
      <c r="I46">
        <f t="shared" si="2"/>
        <v>0.85846204779439395</v>
      </c>
      <c r="J46">
        <f>IF(A46&gt;0,J45+L45-M45-N45,INDEX(extract[FUND_VALUE], 1))</f>
        <v>103295.35156943057</v>
      </c>
      <c r="K46">
        <f>IF((B46&lt;INDEX(extract[GUARANTEE_END], 1)),INDEX(extract[CURRENT_RATE], 1),INDEX(extract[MINIMUM_RATE], 1))</f>
        <v>0.01</v>
      </c>
      <c r="L46">
        <f t="shared" si="3"/>
        <v>85.68743116162932</v>
      </c>
      <c r="M46">
        <f t="shared" si="4"/>
        <v>40.224893557567746</v>
      </c>
      <c r="N46">
        <f>0</f>
        <v>0</v>
      </c>
      <c r="O46">
        <f>IF((D46&lt;=INDEX(surr_charge_sch_0[POLICY_YEAR],COUNTA(surr_charge_sch_0[POLICY_YEAR]))),INDEX(surr_charge_sch_0[SURRENDER_CHARGE_PERCENT],MATCH(D46, surr_charge_sch_0[POLICY_YEAR])),INDEX(surr_charge_sch_0[SURRENDER_CHARGE_PERCENT],COUNTA(surr_charge_sch_0[SURRENDER_CHARGE_PERCENT])))</f>
        <v>0.01</v>
      </c>
      <c r="P46">
        <f>IF((A46=0),INDEX(extract[AVAILABLE_FPWD], 1),(IF(MOD(C46, 12)=0,J46*INDEX(extract[FREE_PWD_PERCENT], 1),P45)))</f>
        <v>10320.448648617981</v>
      </c>
      <c r="Q46">
        <f t="shared" si="5"/>
        <v>92974.902920812587</v>
      </c>
      <c r="R46">
        <f t="shared" si="6"/>
        <v>929.74902920812588</v>
      </c>
      <c r="S46">
        <f t="shared" si="7"/>
        <v>102365.60254022245</v>
      </c>
      <c r="T46">
        <f t="shared" si="8"/>
        <v>87876.984780386381</v>
      </c>
      <c r="U46">
        <f t="shared" si="9"/>
        <v>0</v>
      </c>
      <c r="V46">
        <f t="shared" si="10"/>
        <v>1357.3503255778855</v>
      </c>
      <c r="W46">
        <f t="shared" si="11"/>
        <v>89234.335105964274</v>
      </c>
      <c r="X46">
        <f t="shared" si="12"/>
        <v>95873.677984339738</v>
      </c>
    </row>
    <row r="47" spans="1:24" x14ac:dyDescent="0.3">
      <c r="A47">
        <v>45</v>
      </c>
      <c r="B47">
        <f>IF(A47&gt;0,EOMONTH(B46,1),INDEX(extract[VALUATION_DATE], 1))</f>
        <v>46660</v>
      </c>
      <c r="C47">
        <f>IF(A47=0,DAYS360(INDEX(extract[ISSUE_DATE], 1),B47)/30,C46+1)</f>
        <v>63</v>
      </c>
      <c r="D47">
        <f t="shared" si="0"/>
        <v>6</v>
      </c>
      <c r="E47">
        <f>INDEX(extract[ISSUE_AGE], 1)+D47-1</f>
        <v>53</v>
      </c>
      <c r="F47">
        <f>INDEX(mortality_0[PROBABILITY],MATCH(E47, mortality_0[AGE]))</f>
        <v>4.6629999999999996E-3</v>
      </c>
      <c r="G47">
        <f t="shared" si="1"/>
        <v>3.894162994404482E-4</v>
      </c>
      <c r="H47">
        <f>INDEX(valuation_rate_0[rate],0+1)</f>
        <v>4.2500000000000003E-2</v>
      </c>
      <c r="I47">
        <f t="shared" si="2"/>
        <v>0.85548965326856852</v>
      </c>
      <c r="J47">
        <f>IF(A47&gt;0,J46+L46-M46-N46,INDEX(extract[FUND_VALUE], 1))</f>
        <v>103340.81410703463</v>
      </c>
      <c r="K47">
        <f>IF((B47&lt;INDEX(extract[GUARANTEE_END], 1)),INDEX(extract[CURRENT_RATE], 1),INDEX(extract[MINIMUM_RATE], 1))</f>
        <v>0.01</v>
      </c>
      <c r="L47">
        <f t="shared" si="3"/>
        <v>85.725144069346783</v>
      </c>
      <c r="M47">
        <f t="shared" si="4"/>
        <v>40.242597410724692</v>
      </c>
      <c r="N47">
        <f>0</f>
        <v>0</v>
      </c>
      <c r="O47">
        <f>IF((D47&lt;=INDEX(surr_charge_sch_0[POLICY_YEAR],COUNTA(surr_charge_sch_0[POLICY_YEAR]))),INDEX(surr_charge_sch_0[SURRENDER_CHARGE_PERCENT],MATCH(D47, surr_charge_sch_0[POLICY_YEAR])),INDEX(surr_charge_sch_0[SURRENDER_CHARGE_PERCENT],COUNTA(surr_charge_sch_0[SURRENDER_CHARGE_PERCENT])))</f>
        <v>0.01</v>
      </c>
      <c r="P47">
        <f>IF((A47=0),INDEX(extract[AVAILABLE_FPWD], 1),(IF(MOD(C47, 12)=0,J47*INDEX(extract[FREE_PWD_PERCENT], 1),P46)))</f>
        <v>10320.448648617981</v>
      </c>
      <c r="Q47">
        <f t="shared" si="5"/>
        <v>93020.365458416651</v>
      </c>
      <c r="R47">
        <f t="shared" si="6"/>
        <v>930.20365458416654</v>
      </c>
      <c r="S47">
        <f t="shared" si="7"/>
        <v>102410.61045245046</v>
      </c>
      <c r="T47">
        <f t="shared" si="8"/>
        <v>87611.217626989281</v>
      </c>
      <c r="U47">
        <f t="shared" si="9"/>
        <v>0</v>
      </c>
      <c r="V47">
        <f t="shared" si="10"/>
        <v>1391.8818700736267</v>
      </c>
      <c r="W47">
        <f t="shared" si="11"/>
        <v>89003.099497062911</v>
      </c>
      <c r="X47">
        <f t="shared" si="12"/>
        <v>95873.677984339738</v>
      </c>
    </row>
    <row r="48" spans="1:24" x14ac:dyDescent="0.3">
      <c r="A48">
        <v>46</v>
      </c>
      <c r="B48">
        <f>IF(A48&gt;0,EOMONTH(B47,1),INDEX(extract[VALUATION_DATE], 1))</f>
        <v>46691</v>
      </c>
      <c r="C48">
        <f>IF(A48=0,DAYS360(INDEX(extract[ISSUE_DATE], 1),B48)/30,C47+1)</f>
        <v>64</v>
      </c>
      <c r="D48">
        <f t="shared" si="0"/>
        <v>6</v>
      </c>
      <c r="E48">
        <f>INDEX(extract[ISSUE_AGE], 1)+D48-1</f>
        <v>53</v>
      </c>
      <c r="F48">
        <f>INDEX(mortality_0[PROBABILITY],MATCH(E48, mortality_0[AGE]))</f>
        <v>4.6629999999999996E-3</v>
      </c>
      <c r="G48">
        <f t="shared" si="1"/>
        <v>3.894162994404482E-4</v>
      </c>
      <c r="H48">
        <f>INDEX(valuation_rate_0[rate],0+1)</f>
        <v>4.2500000000000003E-2</v>
      </c>
      <c r="I48">
        <f t="shared" si="2"/>
        <v>0.85252755055382534</v>
      </c>
      <c r="J48">
        <f>IF(A48&gt;0,J47+L47-M47-N47,INDEX(extract[FUND_VALUE], 1))</f>
        <v>103386.29665369325</v>
      </c>
      <c r="K48">
        <f>IF((B48&lt;INDEX(extract[GUARANTEE_END], 1)),INDEX(extract[CURRENT_RATE], 1),INDEX(extract[MINIMUM_RATE], 1))</f>
        <v>0.01</v>
      </c>
      <c r="L48">
        <f t="shared" si="3"/>
        <v>85.762873575337636</v>
      </c>
      <c r="M48">
        <f t="shared" si="4"/>
        <v>40.260309055733622</v>
      </c>
      <c r="N48">
        <f>0</f>
        <v>0</v>
      </c>
      <c r="O48">
        <f>IF((D48&lt;=INDEX(surr_charge_sch_0[POLICY_YEAR],COUNTA(surr_charge_sch_0[POLICY_YEAR]))),INDEX(surr_charge_sch_0[SURRENDER_CHARGE_PERCENT],MATCH(D48, surr_charge_sch_0[POLICY_YEAR])),INDEX(surr_charge_sch_0[SURRENDER_CHARGE_PERCENT],COUNTA(surr_charge_sch_0[SURRENDER_CHARGE_PERCENT])))</f>
        <v>0.01</v>
      </c>
      <c r="P48">
        <f>IF((A48=0),INDEX(extract[AVAILABLE_FPWD], 1),(IF(MOD(C48, 12)=0,J48*INDEX(extract[FREE_PWD_PERCENT], 1),P47)))</f>
        <v>10320.448648617981</v>
      </c>
      <c r="Q48">
        <f t="shared" si="5"/>
        <v>93065.84800507527</v>
      </c>
      <c r="R48">
        <f t="shared" si="6"/>
        <v>930.6584800507527</v>
      </c>
      <c r="S48">
        <f t="shared" si="7"/>
        <v>102455.6381736425</v>
      </c>
      <c r="T48">
        <f t="shared" si="8"/>
        <v>87346.254252604442</v>
      </c>
      <c r="U48">
        <f t="shared" si="9"/>
        <v>0</v>
      </c>
      <c r="V48">
        <f t="shared" si="10"/>
        <v>1426.3089957791542</v>
      </c>
      <c r="W48">
        <f t="shared" si="11"/>
        <v>88772.563248383594</v>
      </c>
      <c r="X48">
        <f t="shared" si="12"/>
        <v>95873.677984339738</v>
      </c>
    </row>
    <row r="49" spans="1:24" x14ac:dyDescent="0.3">
      <c r="A49">
        <v>47</v>
      </c>
      <c r="B49">
        <f>IF(A49&gt;0,EOMONTH(B48,1),INDEX(extract[VALUATION_DATE], 1))</f>
        <v>46721</v>
      </c>
      <c r="C49">
        <f>IF(A49=0,DAYS360(INDEX(extract[ISSUE_DATE], 1),B49)/30,C48+1)</f>
        <v>65</v>
      </c>
      <c r="D49">
        <f t="shared" si="0"/>
        <v>6</v>
      </c>
      <c r="E49">
        <f>INDEX(extract[ISSUE_AGE], 1)+D49-1</f>
        <v>53</v>
      </c>
      <c r="F49">
        <f>INDEX(mortality_0[PROBABILITY],MATCH(E49, mortality_0[AGE]))</f>
        <v>4.6629999999999996E-3</v>
      </c>
      <c r="G49">
        <f t="shared" si="1"/>
        <v>3.894162994404482E-4</v>
      </c>
      <c r="H49">
        <f>INDEX(valuation_rate_0[rate],0+1)</f>
        <v>4.2500000000000003E-2</v>
      </c>
      <c r="I49">
        <f t="shared" si="2"/>
        <v>0.84957570401513194</v>
      </c>
      <c r="J49">
        <f>IF(A49&gt;0,J48+L48-M48-N48,INDEX(extract[FUND_VALUE], 1))</f>
        <v>103431.79921821285</v>
      </c>
      <c r="K49">
        <f>IF((B49&lt;INDEX(extract[GUARANTEE_END], 1)),INDEX(extract[CURRENT_RATE], 1),INDEX(extract[MINIMUM_RATE], 1))</f>
        <v>0.01</v>
      </c>
      <c r="L49">
        <f t="shared" si="3"/>
        <v>85.80061968690714</v>
      </c>
      <c r="M49">
        <f t="shared" si="4"/>
        <v>40.278028496023893</v>
      </c>
      <c r="N49">
        <f>0</f>
        <v>0</v>
      </c>
      <c r="O49">
        <f>IF((D49&lt;=INDEX(surr_charge_sch_0[POLICY_YEAR],COUNTA(surr_charge_sch_0[POLICY_YEAR]))),INDEX(surr_charge_sch_0[SURRENDER_CHARGE_PERCENT],MATCH(D49, surr_charge_sch_0[POLICY_YEAR])),INDEX(surr_charge_sch_0[SURRENDER_CHARGE_PERCENT],COUNTA(surr_charge_sch_0[SURRENDER_CHARGE_PERCENT])))</f>
        <v>0.01</v>
      </c>
      <c r="P49">
        <f>IF((A49=0),INDEX(extract[AVAILABLE_FPWD], 1),(IF(MOD(C49, 12)=0,J49*INDEX(extract[FREE_PWD_PERCENT], 1),P48)))</f>
        <v>10320.448648617981</v>
      </c>
      <c r="Q49">
        <f t="shared" si="5"/>
        <v>93111.35056959487</v>
      </c>
      <c r="R49">
        <f t="shared" si="6"/>
        <v>931.11350569594867</v>
      </c>
      <c r="S49">
        <f t="shared" si="7"/>
        <v>102500.6857125169</v>
      </c>
      <c r="T49">
        <f t="shared" si="8"/>
        <v>87082.092226245324</v>
      </c>
      <c r="U49">
        <f t="shared" si="9"/>
        <v>0</v>
      </c>
      <c r="V49">
        <f t="shared" si="10"/>
        <v>1460.6320184429787</v>
      </c>
      <c r="W49">
        <f t="shared" si="11"/>
        <v>88542.724244688303</v>
      </c>
      <c r="X49">
        <f t="shared" si="12"/>
        <v>95873.677984339738</v>
      </c>
    </row>
    <row r="50" spans="1:24" x14ac:dyDescent="0.3">
      <c r="A50">
        <v>48</v>
      </c>
      <c r="B50">
        <f>IF(A50&gt;0,EOMONTH(B49,1),INDEX(extract[VALUATION_DATE], 1))</f>
        <v>46752</v>
      </c>
      <c r="C50">
        <f>IF(A50=0,DAYS360(INDEX(extract[ISSUE_DATE], 1),B50)/30,C49+1)</f>
        <v>66</v>
      </c>
      <c r="D50">
        <f t="shared" si="0"/>
        <v>6</v>
      </c>
      <c r="E50">
        <f>INDEX(extract[ISSUE_AGE], 1)+D50-1</f>
        <v>53</v>
      </c>
      <c r="F50">
        <f>INDEX(mortality_0[PROBABILITY],MATCH(E50, mortality_0[AGE]))</f>
        <v>4.6629999999999996E-3</v>
      </c>
      <c r="G50">
        <f t="shared" si="1"/>
        <v>3.894162994404482E-4</v>
      </c>
      <c r="H50">
        <f>INDEX(valuation_rate_0[rate],0+1)</f>
        <v>4.2500000000000003E-2</v>
      </c>
      <c r="I50">
        <f t="shared" si="2"/>
        <v>0.84663407814084091</v>
      </c>
      <c r="J50">
        <f>IF(A50&gt;0,J49+L49-M49-N49,INDEX(extract[FUND_VALUE], 1))</f>
        <v>103477.32180940374</v>
      </c>
      <c r="K50">
        <f>IF((B50&lt;INDEX(extract[GUARANTEE_END], 1)),INDEX(extract[CURRENT_RATE], 1),INDEX(extract[MINIMUM_RATE], 1))</f>
        <v>0.01</v>
      </c>
      <c r="L50">
        <f t="shared" si="3"/>
        <v>85.838382411363781</v>
      </c>
      <c r="M50">
        <f t="shared" si="4"/>
        <v>40.29575573502639</v>
      </c>
      <c r="N50">
        <f>0</f>
        <v>0</v>
      </c>
      <c r="O50">
        <f>IF((D50&lt;=INDEX(surr_charge_sch_0[POLICY_YEAR],COUNTA(surr_charge_sch_0[POLICY_YEAR]))),INDEX(surr_charge_sch_0[SURRENDER_CHARGE_PERCENT],MATCH(D50, surr_charge_sch_0[POLICY_YEAR])),INDEX(surr_charge_sch_0[SURRENDER_CHARGE_PERCENT],COUNTA(surr_charge_sch_0[SURRENDER_CHARGE_PERCENT])))</f>
        <v>0.01</v>
      </c>
      <c r="P50">
        <f>IF((A50=0),INDEX(extract[AVAILABLE_FPWD], 1),(IF(MOD(C50, 12)=0,J50*INDEX(extract[FREE_PWD_PERCENT], 1),P49)))</f>
        <v>10320.448648617981</v>
      </c>
      <c r="Q50">
        <f t="shared" si="5"/>
        <v>93156.873160785763</v>
      </c>
      <c r="R50">
        <f t="shared" si="6"/>
        <v>931.56873160785767</v>
      </c>
      <c r="S50">
        <f t="shared" si="7"/>
        <v>102545.75307779589</v>
      </c>
      <c r="T50">
        <f t="shared" si="8"/>
        <v>86818.729124278019</v>
      </c>
      <c r="U50">
        <f t="shared" si="9"/>
        <v>0</v>
      </c>
      <c r="V50">
        <f t="shared" si="10"/>
        <v>1494.8512528588299</v>
      </c>
      <c r="W50">
        <f t="shared" si="11"/>
        <v>88313.580377136852</v>
      </c>
      <c r="X50">
        <f t="shared" si="12"/>
        <v>95873.677984339738</v>
      </c>
    </row>
    <row r="51" spans="1:24" x14ac:dyDescent="0.3">
      <c r="A51">
        <v>49</v>
      </c>
      <c r="B51">
        <f>IF(A51&gt;0,EOMONTH(B50,1),INDEX(extract[VALUATION_DATE], 1))</f>
        <v>46783</v>
      </c>
      <c r="C51">
        <f>IF(A51=0,DAYS360(INDEX(extract[ISSUE_DATE], 1),B51)/30,C50+1)</f>
        <v>67</v>
      </c>
      <c r="D51">
        <f t="shared" si="0"/>
        <v>6</v>
      </c>
      <c r="E51">
        <f>INDEX(extract[ISSUE_AGE], 1)+D51-1</f>
        <v>53</v>
      </c>
      <c r="F51">
        <f>INDEX(mortality_0[PROBABILITY],MATCH(E51, mortality_0[AGE]))</f>
        <v>4.6629999999999996E-3</v>
      </c>
      <c r="G51">
        <f t="shared" si="1"/>
        <v>3.894162994404482E-4</v>
      </c>
      <c r="H51">
        <f>INDEX(valuation_rate_0[rate],0+1)</f>
        <v>4.2500000000000003E-2</v>
      </c>
      <c r="I51">
        <f t="shared" si="2"/>
        <v>0.84370263754226271</v>
      </c>
      <c r="J51">
        <f>IF(A51&gt;0,J50+L50-M50-N50,INDEX(extract[FUND_VALUE], 1))</f>
        <v>103522.86443608008</v>
      </c>
      <c r="K51">
        <f>IF((B51&lt;INDEX(extract[GUARANTEE_END], 1)),INDEX(extract[CURRENT_RATE], 1),INDEX(extract[MINIMUM_RATE], 1))</f>
        <v>0.01</v>
      </c>
      <c r="L51">
        <f t="shared" si="3"/>
        <v>85.876161756019243</v>
      </c>
      <c r="M51">
        <f t="shared" si="4"/>
        <v>40.313490776173488</v>
      </c>
      <c r="N51">
        <f>0</f>
        <v>0</v>
      </c>
      <c r="O51">
        <f>IF((D51&lt;=INDEX(surr_charge_sch_0[POLICY_YEAR],COUNTA(surr_charge_sch_0[POLICY_YEAR]))),INDEX(surr_charge_sch_0[SURRENDER_CHARGE_PERCENT],MATCH(D51, surr_charge_sch_0[POLICY_YEAR])),INDEX(surr_charge_sch_0[SURRENDER_CHARGE_PERCENT],COUNTA(surr_charge_sch_0[SURRENDER_CHARGE_PERCENT])))</f>
        <v>0.01</v>
      </c>
      <c r="P51">
        <f>IF((A51=0),INDEX(extract[AVAILABLE_FPWD], 1),(IF(MOD(C51, 12)=0,J51*INDEX(extract[FREE_PWD_PERCENT], 1),P50)))</f>
        <v>10320.448648617981</v>
      </c>
      <c r="Q51">
        <f t="shared" si="5"/>
        <v>93202.415787462101</v>
      </c>
      <c r="R51">
        <f t="shared" si="6"/>
        <v>932.02415787462098</v>
      </c>
      <c r="S51">
        <f t="shared" si="7"/>
        <v>102590.84027820546</v>
      </c>
      <c r="T51">
        <f t="shared" si="8"/>
        <v>86556.162530398942</v>
      </c>
      <c r="U51">
        <f t="shared" si="9"/>
        <v>0</v>
      </c>
      <c r="V51">
        <f t="shared" si="10"/>
        <v>1528.9670128685425</v>
      </c>
      <c r="W51">
        <f t="shared" si="11"/>
        <v>88085.129543267481</v>
      </c>
      <c r="X51">
        <f t="shared" si="12"/>
        <v>95873.677984339738</v>
      </c>
    </row>
    <row r="52" spans="1:24" x14ac:dyDescent="0.3">
      <c r="A52">
        <v>50</v>
      </c>
      <c r="B52">
        <f>IF(A52&gt;0,EOMONTH(B51,1),INDEX(extract[VALUATION_DATE], 1))</f>
        <v>46812</v>
      </c>
      <c r="C52">
        <f>IF(A52=0,DAYS360(INDEX(extract[ISSUE_DATE], 1),B52)/30,C51+1)</f>
        <v>68</v>
      </c>
      <c r="D52">
        <f t="shared" si="0"/>
        <v>6</v>
      </c>
      <c r="E52">
        <f>INDEX(extract[ISSUE_AGE], 1)+D52-1</f>
        <v>53</v>
      </c>
      <c r="F52">
        <f>INDEX(mortality_0[PROBABILITY],MATCH(E52, mortality_0[AGE]))</f>
        <v>4.6629999999999996E-3</v>
      </c>
      <c r="G52">
        <f t="shared" si="1"/>
        <v>3.894162994404482E-4</v>
      </c>
      <c r="H52">
        <f>INDEX(valuation_rate_0[rate],0+1)</f>
        <v>4.2500000000000003E-2</v>
      </c>
      <c r="I52">
        <f t="shared" si="2"/>
        <v>0.84078134695323981</v>
      </c>
      <c r="J52">
        <f>IF(A52&gt;0,J51+L51-M51-N51,INDEX(extract[FUND_VALUE], 1))</f>
        <v>103568.42710705994</v>
      </c>
      <c r="K52">
        <f>IF((B52&lt;INDEX(extract[GUARANTEE_END], 1)),INDEX(extract[CURRENT_RATE], 1),INDEX(extract[MINIMUM_RATE], 1))</f>
        <v>0.01</v>
      </c>
      <c r="L52">
        <f t="shared" si="3"/>
        <v>85.91395772818845</v>
      </c>
      <c r="M52">
        <f t="shared" si="4"/>
        <v>40.331233622899084</v>
      </c>
      <c r="N52">
        <f>0</f>
        <v>0</v>
      </c>
      <c r="O52">
        <f>IF((D52&lt;=INDEX(surr_charge_sch_0[POLICY_YEAR],COUNTA(surr_charge_sch_0[POLICY_YEAR]))),INDEX(surr_charge_sch_0[SURRENDER_CHARGE_PERCENT],MATCH(D52, surr_charge_sch_0[POLICY_YEAR])),INDEX(surr_charge_sch_0[SURRENDER_CHARGE_PERCENT],COUNTA(surr_charge_sch_0[SURRENDER_CHARGE_PERCENT])))</f>
        <v>0.01</v>
      </c>
      <c r="P52">
        <f>IF((A52=0),INDEX(extract[AVAILABLE_FPWD], 1),(IF(MOD(C52, 12)=0,J52*INDEX(extract[FREE_PWD_PERCENT], 1),P51)))</f>
        <v>10320.448648617981</v>
      </c>
      <c r="Q52">
        <f t="shared" si="5"/>
        <v>93247.978458441954</v>
      </c>
      <c r="R52">
        <f t="shared" si="6"/>
        <v>932.47978458441958</v>
      </c>
      <c r="S52">
        <f t="shared" si="7"/>
        <v>102635.94732247552</v>
      </c>
      <c r="T52">
        <f t="shared" si="8"/>
        <v>86294.390035612741</v>
      </c>
      <c r="U52">
        <f t="shared" si="9"/>
        <v>0</v>
      </c>
      <c r="V52">
        <f t="shared" si="10"/>
        <v>1562.9796113649359</v>
      </c>
      <c r="W52">
        <f t="shared" si="11"/>
        <v>87857.369646977677</v>
      </c>
      <c r="X52">
        <f t="shared" si="12"/>
        <v>95873.677984339738</v>
      </c>
    </row>
    <row r="53" spans="1:24" x14ac:dyDescent="0.3">
      <c r="A53">
        <v>51</v>
      </c>
      <c r="B53">
        <f>IF(A53&gt;0,EOMONTH(B52,1),INDEX(extract[VALUATION_DATE], 1))</f>
        <v>46843</v>
      </c>
      <c r="C53">
        <f>IF(A53=0,DAYS360(INDEX(extract[ISSUE_DATE], 1),B53)/30,C52+1)</f>
        <v>69</v>
      </c>
      <c r="D53">
        <f t="shared" si="0"/>
        <v>6</v>
      </c>
      <c r="E53">
        <f>INDEX(extract[ISSUE_AGE], 1)+D53-1</f>
        <v>53</v>
      </c>
      <c r="F53">
        <f>INDEX(mortality_0[PROBABILITY],MATCH(E53, mortality_0[AGE]))</f>
        <v>4.6629999999999996E-3</v>
      </c>
      <c r="G53">
        <f t="shared" si="1"/>
        <v>3.894162994404482E-4</v>
      </c>
      <c r="H53">
        <f>INDEX(valuation_rate_0[rate],0+1)</f>
        <v>4.2500000000000003E-2</v>
      </c>
      <c r="I53">
        <f t="shared" si="2"/>
        <v>0.83787017122972252</v>
      </c>
      <c r="J53">
        <f>IF(A53&gt;0,J52+L52-M52-N52,INDEX(extract[FUND_VALUE], 1))</f>
        <v>103614.00983116523</v>
      </c>
      <c r="K53">
        <f>IF((B53&lt;INDEX(extract[GUARANTEE_END], 1)),INDEX(extract[CURRENT_RATE], 1),INDEX(extract[MINIMUM_RATE], 1))</f>
        <v>0.01</v>
      </c>
      <c r="L53">
        <f t="shared" si="3"/>
        <v>85.951770335189508</v>
      </c>
      <c r="M53">
        <f t="shared" si="4"/>
        <v>40.348984278638582</v>
      </c>
      <c r="N53">
        <f>0</f>
        <v>0</v>
      </c>
      <c r="O53">
        <f>IF((D53&lt;=INDEX(surr_charge_sch_0[POLICY_YEAR],COUNTA(surr_charge_sch_0[POLICY_YEAR]))),INDEX(surr_charge_sch_0[SURRENDER_CHARGE_PERCENT],MATCH(D53, surr_charge_sch_0[POLICY_YEAR])),INDEX(surr_charge_sch_0[SURRENDER_CHARGE_PERCENT],COUNTA(surr_charge_sch_0[SURRENDER_CHARGE_PERCENT])))</f>
        <v>0.01</v>
      </c>
      <c r="P53">
        <f>IF((A53=0),INDEX(extract[AVAILABLE_FPWD], 1),(IF(MOD(C53, 12)=0,J53*INDEX(extract[FREE_PWD_PERCENT], 1),P52)))</f>
        <v>10320.448648617981</v>
      </c>
      <c r="Q53">
        <f t="shared" si="5"/>
        <v>93293.561182547244</v>
      </c>
      <c r="R53">
        <f t="shared" si="6"/>
        <v>932.93561182547251</v>
      </c>
      <c r="S53">
        <f t="shared" si="7"/>
        <v>102681.07421933976</v>
      </c>
      <c r="T53">
        <f t="shared" si="8"/>
        <v>86033.40923821005</v>
      </c>
      <c r="U53">
        <f t="shared" si="9"/>
        <v>0</v>
      </c>
      <c r="V53">
        <f t="shared" si="10"/>
        <v>1596.8893602946828</v>
      </c>
      <c r="W53">
        <f t="shared" si="11"/>
        <v>87630.298598504727</v>
      </c>
      <c r="X53">
        <f t="shared" si="12"/>
        <v>95873.677984339738</v>
      </c>
    </row>
    <row r="54" spans="1:24" x14ac:dyDescent="0.3">
      <c r="A54">
        <v>52</v>
      </c>
      <c r="B54">
        <f>IF(A54&gt;0,EOMONTH(B53,1),INDEX(extract[VALUATION_DATE], 1))</f>
        <v>46873</v>
      </c>
      <c r="C54">
        <f>IF(A54=0,DAYS360(INDEX(extract[ISSUE_DATE], 1),B54)/30,C53+1)</f>
        <v>70</v>
      </c>
      <c r="D54">
        <f t="shared" si="0"/>
        <v>6</v>
      </c>
      <c r="E54">
        <f>INDEX(extract[ISSUE_AGE], 1)+D54-1</f>
        <v>53</v>
      </c>
      <c r="F54">
        <f>INDEX(mortality_0[PROBABILITY],MATCH(E54, mortality_0[AGE]))</f>
        <v>4.6629999999999996E-3</v>
      </c>
      <c r="G54">
        <f t="shared" si="1"/>
        <v>3.894162994404482E-4</v>
      </c>
      <c r="H54">
        <f>INDEX(valuation_rate_0[rate],0+1)</f>
        <v>4.2500000000000003E-2</v>
      </c>
      <c r="I54">
        <f t="shared" si="2"/>
        <v>0.83496907534934628</v>
      </c>
      <c r="J54">
        <f>IF(A54&gt;0,J53+L53-M53-N53,INDEX(extract[FUND_VALUE], 1))</f>
        <v>103659.61261722178</v>
      </c>
      <c r="K54">
        <f>IF((B54&lt;INDEX(extract[GUARANTEE_END], 1)),INDEX(extract[CURRENT_RATE], 1),INDEX(extract[MINIMUM_RATE], 1))</f>
        <v>0.01</v>
      </c>
      <c r="L54">
        <f t="shared" si="3"/>
        <v>85.989599584343793</v>
      </c>
      <c r="M54">
        <f t="shared" si="4"/>
        <v>40.366742746828898</v>
      </c>
      <c r="N54">
        <f>0</f>
        <v>0</v>
      </c>
      <c r="O54">
        <f>IF((D54&lt;=INDEX(surr_charge_sch_0[POLICY_YEAR],COUNTA(surr_charge_sch_0[POLICY_YEAR]))),INDEX(surr_charge_sch_0[SURRENDER_CHARGE_PERCENT],MATCH(D54, surr_charge_sch_0[POLICY_YEAR])),INDEX(surr_charge_sch_0[SURRENDER_CHARGE_PERCENT],COUNTA(surr_charge_sch_0[SURRENDER_CHARGE_PERCENT])))</f>
        <v>0.01</v>
      </c>
      <c r="P54">
        <f>IF((A54=0),INDEX(extract[AVAILABLE_FPWD], 1),(IF(MOD(C54, 12)=0,J54*INDEX(extract[FREE_PWD_PERCENT], 1),P53)))</f>
        <v>10320.448648617981</v>
      </c>
      <c r="Q54">
        <f t="shared" si="5"/>
        <v>93339.163968603796</v>
      </c>
      <c r="R54">
        <f t="shared" si="6"/>
        <v>933.39163968603793</v>
      </c>
      <c r="S54">
        <f t="shared" si="7"/>
        <v>102726.22097753573</v>
      </c>
      <c r="T54">
        <f t="shared" si="8"/>
        <v>85773.217743745627</v>
      </c>
      <c r="U54">
        <f t="shared" si="9"/>
        <v>0</v>
      </c>
      <c r="V54">
        <f t="shared" si="10"/>
        <v>1630.6965706611711</v>
      </c>
      <c r="W54">
        <f t="shared" si="11"/>
        <v>87403.914314406793</v>
      </c>
      <c r="X54">
        <f t="shared" si="12"/>
        <v>95873.677984339738</v>
      </c>
    </row>
    <row r="55" spans="1:24" x14ac:dyDescent="0.3">
      <c r="A55">
        <v>53</v>
      </c>
      <c r="B55">
        <f>IF(A55&gt;0,EOMONTH(B54,1),INDEX(extract[VALUATION_DATE], 1))</f>
        <v>46904</v>
      </c>
      <c r="C55">
        <f>IF(A55=0,DAYS360(INDEX(extract[ISSUE_DATE], 1),B55)/30,C54+1)</f>
        <v>71</v>
      </c>
      <c r="D55">
        <f t="shared" si="0"/>
        <v>6</v>
      </c>
      <c r="E55">
        <f>INDEX(extract[ISSUE_AGE], 1)+D55-1</f>
        <v>53</v>
      </c>
      <c r="F55">
        <f>INDEX(mortality_0[PROBABILITY],MATCH(E55, mortality_0[AGE]))</f>
        <v>4.6629999999999996E-3</v>
      </c>
      <c r="G55">
        <f t="shared" si="1"/>
        <v>3.894162994404482E-4</v>
      </c>
      <c r="H55">
        <f>INDEX(valuation_rate_0[rate],0+1)</f>
        <v>4.2500000000000003E-2</v>
      </c>
      <c r="I55">
        <f t="shared" si="2"/>
        <v>0.8320780244110102</v>
      </c>
      <c r="J55">
        <f>IF(A55&gt;0,J54+L54-M54-N54,INDEX(extract[FUND_VALUE], 1))</f>
        <v>103705.23547405929</v>
      </c>
      <c r="K55">
        <f>IF((B55&lt;INDEX(extract[GUARANTEE_END], 1)),INDEX(extract[CURRENT_RATE], 1),INDEX(extract[MINIMUM_RATE], 1))</f>
        <v>0.01</v>
      </c>
      <c r="L55">
        <f t="shared" si="3"/>
        <v>86.027445482975864</v>
      </c>
      <c r="M55">
        <f t="shared" si="4"/>
        <v>40.384509030908461</v>
      </c>
      <c r="N55">
        <f>0</f>
        <v>0</v>
      </c>
      <c r="O55">
        <f>IF((D55&lt;=INDEX(surr_charge_sch_0[POLICY_YEAR],COUNTA(surr_charge_sch_0[POLICY_YEAR]))),INDEX(surr_charge_sch_0[SURRENDER_CHARGE_PERCENT],MATCH(D55, surr_charge_sch_0[POLICY_YEAR])),INDEX(surr_charge_sch_0[SURRENDER_CHARGE_PERCENT],COUNTA(surr_charge_sch_0[SURRENDER_CHARGE_PERCENT])))</f>
        <v>0.01</v>
      </c>
      <c r="P55">
        <f>IF((A55=0),INDEX(extract[AVAILABLE_FPWD], 1),(IF(MOD(C55, 12)=0,J55*INDEX(extract[FREE_PWD_PERCENT], 1),P54)))</f>
        <v>10320.448648617981</v>
      </c>
      <c r="Q55">
        <f t="shared" si="5"/>
        <v>93384.786825441304</v>
      </c>
      <c r="R55">
        <f t="shared" si="6"/>
        <v>933.84786825441302</v>
      </c>
      <c r="S55">
        <f t="shared" si="7"/>
        <v>102771.38760580488</v>
      </c>
      <c r="T55">
        <f t="shared" si="8"/>
        <v>85513.813165016298</v>
      </c>
      <c r="U55">
        <f t="shared" si="9"/>
        <v>0</v>
      </c>
      <c r="V55">
        <f t="shared" si="10"/>
        <v>1664.4015525273558</v>
      </c>
      <c r="W55">
        <f t="shared" si="11"/>
        <v>87178.214717543655</v>
      </c>
      <c r="X55">
        <f t="shared" si="12"/>
        <v>95873.677984339738</v>
      </c>
    </row>
    <row r="56" spans="1:24" x14ac:dyDescent="0.3">
      <c r="A56">
        <v>54</v>
      </c>
      <c r="B56">
        <f>IF(A56&gt;0,EOMONTH(B55,1),INDEX(extract[VALUATION_DATE], 1))</f>
        <v>46934</v>
      </c>
      <c r="C56">
        <f>IF(A56=0,DAYS360(INDEX(extract[ISSUE_DATE], 1),B56)/30,C55+1)</f>
        <v>72</v>
      </c>
      <c r="D56">
        <f t="shared" si="0"/>
        <v>7</v>
      </c>
      <c r="E56">
        <f>INDEX(extract[ISSUE_AGE], 1)+D56-1</f>
        <v>54</v>
      </c>
      <c r="F56">
        <f>INDEX(mortality_0[PROBABILITY],MATCH(E56, mortality_0[AGE]))</f>
        <v>5.0220000000000004E-3</v>
      </c>
      <c r="G56">
        <f t="shared" si="1"/>
        <v>4.194663844289126E-4</v>
      </c>
      <c r="H56">
        <f>INDEX(valuation_rate_0[rate],0+1)</f>
        <v>4.2500000000000003E-2</v>
      </c>
      <c r="I56">
        <f t="shared" si="2"/>
        <v>0.82919698363445704</v>
      </c>
      <c r="J56">
        <f>IF(A56&gt;0,J55+L55-M55-N55,INDEX(extract[FUND_VALUE], 1))</f>
        <v>103750.87841051136</v>
      </c>
      <c r="K56">
        <f>IF((B56&lt;INDEX(extract[GUARANTEE_END], 1)),INDEX(extract[CURRENT_RATE], 1),INDEX(extract[MINIMUM_RATE], 1))</f>
        <v>0.01</v>
      </c>
      <c r="L56">
        <f t="shared" si="3"/>
        <v>86.065308038413548</v>
      </c>
      <c r="M56">
        <f t="shared" si="4"/>
        <v>43.520005848180929</v>
      </c>
      <c r="N56">
        <f>0</f>
        <v>0</v>
      </c>
      <c r="O56">
        <f>IF((D56&lt;=INDEX(surr_charge_sch_0[POLICY_YEAR],COUNTA(surr_charge_sch_0[POLICY_YEAR]))),INDEX(surr_charge_sch_0[SURRENDER_CHARGE_PERCENT],MATCH(D56, surr_charge_sch_0[POLICY_YEAR])),INDEX(surr_charge_sch_0[SURRENDER_CHARGE_PERCENT],COUNTA(surr_charge_sch_0[SURRENDER_CHARGE_PERCENT])))</f>
        <v>0</v>
      </c>
      <c r="P56">
        <f>IF((A56=0),INDEX(extract[AVAILABLE_FPWD], 1),(IF(MOD(C56, 12)=0,J56*INDEX(extract[FREE_PWD_PERCENT], 1),P55)))</f>
        <v>10375.087841051136</v>
      </c>
      <c r="Q56">
        <f t="shared" si="5"/>
        <v>93375.790569460223</v>
      </c>
      <c r="R56">
        <f t="shared" si="6"/>
        <v>0</v>
      </c>
      <c r="S56">
        <f t="shared" si="7"/>
        <v>103750.87841051136</v>
      </c>
      <c r="T56">
        <f t="shared" si="8"/>
        <v>86029.915427421336</v>
      </c>
      <c r="U56">
        <f t="shared" si="9"/>
        <v>0</v>
      </c>
      <c r="V56">
        <f t="shared" si="10"/>
        <v>1698.0046150186026</v>
      </c>
      <c r="W56">
        <f t="shared" si="11"/>
        <v>87727.920042439946</v>
      </c>
      <c r="X56">
        <f t="shared" si="12"/>
        <v>95873.677984339738</v>
      </c>
    </row>
    <row r="57" spans="1:24" x14ac:dyDescent="0.3">
      <c r="A57">
        <v>55</v>
      </c>
      <c r="B57">
        <f>IF(A57&gt;0,EOMONTH(B56,1),INDEX(extract[VALUATION_DATE], 1))</f>
        <v>46965</v>
      </c>
      <c r="C57">
        <f>IF(A57=0,DAYS360(INDEX(extract[ISSUE_DATE], 1),B57)/30,C56+1)</f>
        <v>73</v>
      </c>
      <c r="D57">
        <f t="shared" si="0"/>
        <v>7</v>
      </c>
      <c r="E57">
        <f>INDEX(extract[ISSUE_AGE], 1)+D57-1</f>
        <v>54</v>
      </c>
      <c r="F57">
        <f>INDEX(mortality_0[PROBABILITY],MATCH(E57, mortality_0[AGE]))</f>
        <v>5.0220000000000004E-3</v>
      </c>
      <c r="G57">
        <f t="shared" si="1"/>
        <v>4.194663844289126E-4</v>
      </c>
      <c r="H57">
        <f>INDEX(valuation_rate_0[rate],0+1)</f>
        <v>4.2500000000000003E-2</v>
      </c>
      <c r="I57">
        <f t="shared" si="2"/>
        <v>0.82632591835985525</v>
      </c>
      <c r="J57">
        <f>IF(A57&gt;0,J56+L56-M56-N56,INDEX(extract[FUND_VALUE], 1))</f>
        <v>103793.42371270158</v>
      </c>
      <c r="K57">
        <f>IF((B57&lt;INDEX(extract[GUARANTEE_END], 1)),INDEX(extract[CURRENT_RATE], 1),INDEX(extract[MINIMUM_RATE], 1))</f>
        <v>0.01</v>
      </c>
      <c r="L57">
        <f t="shared" si="3"/>
        <v>86.100600988166704</v>
      </c>
      <c r="M57">
        <f t="shared" si="4"/>
        <v>43.537852172265097</v>
      </c>
      <c r="N57">
        <f>0</f>
        <v>0</v>
      </c>
      <c r="O57">
        <f>IF((D57&lt;=INDEX(surr_charge_sch_0[POLICY_YEAR],COUNTA(surr_charge_sch_0[POLICY_YEAR]))),INDEX(surr_charge_sch_0[SURRENDER_CHARGE_PERCENT],MATCH(D57, surr_charge_sch_0[POLICY_YEAR])),INDEX(surr_charge_sch_0[SURRENDER_CHARGE_PERCENT],COUNTA(surr_charge_sch_0[SURRENDER_CHARGE_PERCENT])))</f>
        <v>0</v>
      </c>
      <c r="P57">
        <f>IF((A57=0),INDEX(extract[AVAILABLE_FPWD], 1),(IF(MOD(C57, 12)=0,J57*INDEX(extract[FREE_PWD_PERCENT], 1),P56)))</f>
        <v>10375.087841051136</v>
      </c>
      <c r="Q57">
        <f t="shared" si="5"/>
        <v>93418.335871650444</v>
      </c>
      <c r="R57">
        <f t="shared" si="6"/>
        <v>0</v>
      </c>
      <c r="S57">
        <f t="shared" si="7"/>
        <v>103793.42371270158</v>
      </c>
      <c r="T57">
        <f t="shared" si="8"/>
        <v>85767.196169111703</v>
      </c>
      <c r="U57">
        <f t="shared" si="9"/>
        <v>0</v>
      </c>
      <c r="V57">
        <f t="shared" si="10"/>
        <v>1734.0912725956682</v>
      </c>
      <c r="W57">
        <f t="shared" si="11"/>
        <v>87501.287441707376</v>
      </c>
      <c r="X57">
        <f t="shared" si="12"/>
        <v>95873.677984339738</v>
      </c>
    </row>
    <row r="58" spans="1:24" x14ac:dyDescent="0.3">
      <c r="A58">
        <v>56</v>
      </c>
      <c r="B58">
        <f>IF(A58&gt;0,EOMONTH(B57,1),INDEX(extract[VALUATION_DATE], 1))</f>
        <v>46996</v>
      </c>
      <c r="C58">
        <f>IF(A58=0,DAYS360(INDEX(extract[ISSUE_DATE], 1),B58)/30,C57+1)</f>
        <v>74</v>
      </c>
      <c r="D58">
        <f t="shared" si="0"/>
        <v>7</v>
      </c>
      <c r="E58">
        <f>INDEX(extract[ISSUE_AGE], 1)+D58-1</f>
        <v>54</v>
      </c>
      <c r="F58">
        <f>INDEX(mortality_0[PROBABILITY],MATCH(E58, mortality_0[AGE]))</f>
        <v>5.0220000000000004E-3</v>
      </c>
      <c r="G58">
        <f t="shared" si="1"/>
        <v>4.194663844289126E-4</v>
      </c>
      <c r="H58">
        <f>INDEX(valuation_rate_0[rate],0+1)</f>
        <v>4.2500000000000003E-2</v>
      </c>
      <c r="I58">
        <f t="shared" si="2"/>
        <v>0.82346479404738149</v>
      </c>
      <c r="J58">
        <f>IF(A58&gt;0,J57+L57-M57-N57,INDEX(extract[FUND_VALUE], 1))</f>
        <v>103835.98646151749</v>
      </c>
      <c r="K58">
        <f>IF((B58&lt;INDEX(extract[GUARANTEE_END], 1)),INDEX(extract[CURRENT_RATE], 1),INDEX(extract[MINIMUM_RATE], 1))</f>
        <v>0.01</v>
      </c>
      <c r="L58">
        <f t="shared" si="3"/>
        <v>86.135908410560845</v>
      </c>
      <c r="M58">
        <f t="shared" si="4"/>
        <v>43.555705814622257</v>
      </c>
      <c r="N58">
        <f>0</f>
        <v>0</v>
      </c>
      <c r="O58">
        <f>IF((D58&lt;=INDEX(surr_charge_sch_0[POLICY_YEAR],COUNTA(surr_charge_sch_0[POLICY_YEAR]))),INDEX(surr_charge_sch_0[SURRENDER_CHARGE_PERCENT],MATCH(D58, surr_charge_sch_0[POLICY_YEAR])),INDEX(surr_charge_sch_0[SURRENDER_CHARGE_PERCENT],COUNTA(surr_charge_sch_0[SURRENDER_CHARGE_PERCENT])))</f>
        <v>0</v>
      </c>
      <c r="P58">
        <f>IF((A58=0),INDEX(extract[AVAILABLE_FPWD], 1),(IF(MOD(C58, 12)=0,J58*INDEX(extract[FREE_PWD_PERCENT], 1),P57)))</f>
        <v>10375.087841051136</v>
      </c>
      <c r="Q58">
        <f t="shared" si="5"/>
        <v>93460.898620466352</v>
      </c>
      <c r="R58">
        <f t="shared" si="6"/>
        <v>0</v>
      </c>
      <c r="S58">
        <f t="shared" si="7"/>
        <v>103835.98646151749</v>
      </c>
      <c r="T58">
        <f t="shared" si="8"/>
        <v>85505.279206240186</v>
      </c>
      <c r="U58">
        <f t="shared" si="9"/>
        <v>0</v>
      </c>
      <c r="V58">
        <f t="shared" si="10"/>
        <v>1770.0677282753309</v>
      </c>
      <c r="W58">
        <f t="shared" si="11"/>
        <v>87275.346934515517</v>
      </c>
      <c r="X58">
        <f t="shared" si="12"/>
        <v>95873.677984339738</v>
      </c>
    </row>
    <row r="59" spans="1:24" x14ac:dyDescent="0.3">
      <c r="A59">
        <v>57</v>
      </c>
      <c r="B59">
        <f>IF(A59&gt;0,EOMONTH(B58,1),INDEX(extract[VALUATION_DATE], 1))</f>
        <v>47026</v>
      </c>
      <c r="C59">
        <f>IF(A59=0,DAYS360(INDEX(extract[ISSUE_DATE], 1),B59)/30,C58+1)</f>
        <v>75</v>
      </c>
      <c r="D59">
        <f t="shared" si="0"/>
        <v>7</v>
      </c>
      <c r="E59">
        <f>INDEX(extract[ISSUE_AGE], 1)+D59-1</f>
        <v>54</v>
      </c>
      <c r="F59">
        <f>INDEX(mortality_0[PROBABILITY],MATCH(E59, mortality_0[AGE]))</f>
        <v>5.0220000000000004E-3</v>
      </c>
      <c r="G59">
        <f t="shared" si="1"/>
        <v>4.194663844289126E-4</v>
      </c>
      <c r="H59">
        <f>INDEX(valuation_rate_0[rate],0+1)</f>
        <v>4.2500000000000003E-2</v>
      </c>
      <c r="I59">
        <f t="shared" si="2"/>
        <v>0.82061357627680553</v>
      </c>
      <c r="J59">
        <f>IF(A59&gt;0,J58+L58-M58-N58,INDEX(extract[FUND_VALUE], 1))</f>
        <v>103878.56666411343</v>
      </c>
      <c r="K59">
        <f>IF((B59&lt;INDEX(extract[GUARANTEE_END], 1)),INDEX(extract[CURRENT_RATE], 1),INDEX(extract[MINIMUM_RATE], 1))</f>
        <v>0.01</v>
      </c>
      <c r="L59">
        <f t="shared" si="3"/>
        <v>86.171230311530763</v>
      </c>
      <c r="M59">
        <f t="shared" si="4"/>
        <v>43.573566778253429</v>
      </c>
      <c r="N59">
        <f>0</f>
        <v>0</v>
      </c>
      <c r="O59">
        <f>IF((D59&lt;=INDEX(surr_charge_sch_0[POLICY_YEAR],COUNTA(surr_charge_sch_0[POLICY_YEAR]))),INDEX(surr_charge_sch_0[SURRENDER_CHARGE_PERCENT],MATCH(D59, surr_charge_sch_0[POLICY_YEAR])),INDEX(surr_charge_sch_0[SURRENDER_CHARGE_PERCENT],COUNTA(surr_charge_sch_0[SURRENDER_CHARGE_PERCENT])))</f>
        <v>0</v>
      </c>
      <c r="P59">
        <f>IF((A59=0),INDEX(extract[AVAILABLE_FPWD], 1),(IF(MOD(C59, 12)=0,J59*INDEX(extract[FREE_PWD_PERCENT], 1),P58)))</f>
        <v>10375.087841051136</v>
      </c>
      <c r="Q59">
        <f t="shared" si="5"/>
        <v>93503.478823062294</v>
      </c>
      <c r="R59">
        <f t="shared" si="6"/>
        <v>0</v>
      </c>
      <c r="S59">
        <f t="shared" si="7"/>
        <v>103878.56666411343</v>
      </c>
      <c r="T59">
        <f t="shared" si="8"/>
        <v>85244.162088746671</v>
      </c>
      <c r="U59">
        <f t="shared" si="9"/>
        <v>0</v>
      </c>
      <c r="V59">
        <f t="shared" si="10"/>
        <v>1805.934318593557</v>
      </c>
      <c r="W59">
        <f t="shared" si="11"/>
        <v>87050.096407340228</v>
      </c>
      <c r="X59">
        <f t="shared" si="12"/>
        <v>95873.677984339738</v>
      </c>
    </row>
    <row r="60" spans="1:24" x14ac:dyDescent="0.3">
      <c r="A60">
        <v>58</v>
      </c>
      <c r="B60">
        <f>IF(A60&gt;0,EOMONTH(B59,1),INDEX(extract[VALUATION_DATE], 1))</f>
        <v>47057</v>
      </c>
      <c r="C60">
        <f>IF(A60=0,DAYS360(INDEX(extract[ISSUE_DATE], 1),B60)/30,C59+1)</f>
        <v>76</v>
      </c>
      <c r="D60">
        <f t="shared" si="0"/>
        <v>7</v>
      </c>
      <c r="E60">
        <f>INDEX(extract[ISSUE_AGE], 1)+D60-1</f>
        <v>54</v>
      </c>
      <c r="F60">
        <f>INDEX(mortality_0[PROBABILITY],MATCH(E60, mortality_0[AGE]))</f>
        <v>5.0220000000000004E-3</v>
      </c>
      <c r="G60">
        <f t="shared" si="1"/>
        <v>4.194663844289126E-4</v>
      </c>
      <c r="H60">
        <f>INDEX(valuation_rate_0[rate],0+1)</f>
        <v>4.2500000000000003E-2</v>
      </c>
      <c r="I60">
        <f t="shared" si="2"/>
        <v>0.81777223074707583</v>
      </c>
      <c r="J60">
        <f>IF(A60&gt;0,J59+L59-M59-N59,INDEX(extract[FUND_VALUE], 1))</f>
        <v>103921.16432764671</v>
      </c>
      <c r="K60">
        <f>IF((B60&lt;INDEX(extract[GUARANTEE_END], 1)),INDEX(extract[CURRENT_RATE], 1),INDEX(extract[MINIMUM_RATE], 1))</f>
        <v>0.01</v>
      </c>
      <c r="L60">
        <f t="shared" si="3"/>
        <v>86.206566697013713</v>
      </c>
      <c r="M60">
        <f t="shared" si="4"/>
        <v>43.591435066160855</v>
      </c>
      <c r="N60">
        <f>0</f>
        <v>0</v>
      </c>
      <c r="O60">
        <f>IF((D60&lt;=INDEX(surr_charge_sch_0[POLICY_YEAR],COUNTA(surr_charge_sch_0[POLICY_YEAR]))),INDEX(surr_charge_sch_0[SURRENDER_CHARGE_PERCENT],MATCH(D60, surr_charge_sch_0[POLICY_YEAR])),INDEX(surr_charge_sch_0[SURRENDER_CHARGE_PERCENT],COUNTA(surr_charge_sch_0[SURRENDER_CHARGE_PERCENT])))</f>
        <v>0</v>
      </c>
      <c r="P60">
        <f>IF((A60=0),INDEX(extract[AVAILABLE_FPWD], 1),(IF(MOD(C60, 12)=0,J60*INDEX(extract[FREE_PWD_PERCENT], 1),P59)))</f>
        <v>10375.087841051136</v>
      </c>
      <c r="Q60">
        <f t="shared" si="5"/>
        <v>93546.076486595572</v>
      </c>
      <c r="R60">
        <f t="shared" si="6"/>
        <v>0</v>
      </c>
      <c r="S60">
        <f t="shared" si="7"/>
        <v>103921.16432764671</v>
      </c>
      <c r="T60">
        <f t="shared" si="8"/>
        <v>84983.842374053085</v>
      </c>
      <c r="U60">
        <f t="shared" si="9"/>
        <v>0</v>
      </c>
      <c r="V60">
        <f t="shared" si="10"/>
        <v>1841.6913790585957</v>
      </c>
      <c r="W60">
        <f t="shared" si="11"/>
        <v>86825.533753111682</v>
      </c>
      <c r="X60">
        <f t="shared" si="12"/>
        <v>95873.677984339738</v>
      </c>
    </row>
    <row r="61" spans="1:24" x14ac:dyDescent="0.3">
      <c r="A61">
        <v>59</v>
      </c>
      <c r="B61">
        <f>IF(A61&gt;0,EOMONTH(B60,1),INDEX(extract[VALUATION_DATE], 1))</f>
        <v>47087</v>
      </c>
      <c r="C61">
        <f>IF(A61=0,DAYS360(INDEX(extract[ISSUE_DATE], 1),B61)/30,C60+1)</f>
        <v>77</v>
      </c>
      <c r="D61">
        <f t="shared" si="0"/>
        <v>7</v>
      </c>
      <c r="E61">
        <f>INDEX(extract[ISSUE_AGE], 1)+D61-1</f>
        <v>54</v>
      </c>
      <c r="F61">
        <f>INDEX(mortality_0[PROBABILITY],MATCH(E61, mortality_0[AGE]))</f>
        <v>5.0220000000000004E-3</v>
      </c>
      <c r="G61">
        <f t="shared" si="1"/>
        <v>4.194663844289126E-4</v>
      </c>
      <c r="H61">
        <f>INDEX(valuation_rate_0[rate],0+1)</f>
        <v>4.2500000000000003E-2</v>
      </c>
      <c r="I61">
        <f t="shared" si="2"/>
        <v>0.81494072327590705</v>
      </c>
      <c r="J61">
        <f>IF(A61&gt;0,J60+L60-M60-N60,INDEX(extract[FUND_VALUE], 1))</f>
        <v>103963.77945927756</v>
      </c>
      <c r="K61">
        <f>IF((B61&lt;INDEX(extract[GUARANTEE_END], 1)),INDEX(extract[CURRENT_RATE], 1),INDEX(extract[MINIMUM_RATE], 1))</f>
        <v>0.01</v>
      </c>
      <c r="L61">
        <f t="shared" si="3"/>
        <v>86.241917572949376</v>
      </c>
      <c r="M61">
        <f t="shared" si="4"/>
        <v>43.609310681348006</v>
      </c>
      <c r="N61">
        <f>0</f>
        <v>0</v>
      </c>
      <c r="O61">
        <f>IF((D61&lt;=INDEX(surr_charge_sch_0[POLICY_YEAR],COUNTA(surr_charge_sch_0[POLICY_YEAR]))),INDEX(surr_charge_sch_0[SURRENDER_CHARGE_PERCENT],MATCH(D61, surr_charge_sch_0[POLICY_YEAR])),INDEX(surr_charge_sch_0[SURRENDER_CHARGE_PERCENT],COUNTA(surr_charge_sch_0[SURRENDER_CHARGE_PERCENT])))</f>
        <v>0</v>
      </c>
      <c r="P61">
        <f>IF((A61=0),INDEX(extract[AVAILABLE_FPWD], 1),(IF(MOD(C61, 12)=0,J61*INDEX(extract[FREE_PWD_PERCENT], 1),P60)))</f>
        <v>10375.087841051136</v>
      </c>
      <c r="Q61">
        <f t="shared" si="5"/>
        <v>93588.691618226425</v>
      </c>
      <c r="R61">
        <f t="shared" si="6"/>
        <v>0</v>
      </c>
      <c r="S61">
        <f t="shared" si="7"/>
        <v>103963.77945927756</v>
      </c>
      <c r="T61">
        <f t="shared" si="8"/>
        <v>84724.317627040538</v>
      </c>
      <c r="U61">
        <f t="shared" si="9"/>
        <v>0</v>
      </c>
      <c r="V61">
        <f t="shared" si="10"/>
        <v>1877.3392441541164</v>
      </c>
      <c r="W61">
        <f t="shared" si="11"/>
        <v>86601.65687119466</v>
      </c>
      <c r="X61">
        <f t="shared" si="12"/>
        <v>95873.677984339738</v>
      </c>
    </row>
    <row r="62" spans="1:24" x14ac:dyDescent="0.3">
      <c r="A62">
        <v>60</v>
      </c>
      <c r="B62">
        <f>IF(A62&gt;0,EOMONTH(B61,1),INDEX(extract[VALUATION_DATE], 1))</f>
        <v>47118</v>
      </c>
      <c r="C62">
        <f>IF(A62=0,DAYS360(INDEX(extract[ISSUE_DATE], 1),B62)/30,C61+1)</f>
        <v>78</v>
      </c>
      <c r="D62">
        <f t="shared" si="0"/>
        <v>7</v>
      </c>
      <c r="E62">
        <f>INDEX(extract[ISSUE_AGE], 1)+D62-1</f>
        <v>54</v>
      </c>
      <c r="F62">
        <f>INDEX(mortality_0[PROBABILITY],MATCH(E62, mortality_0[AGE]))</f>
        <v>5.0220000000000004E-3</v>
      </c>
      <c r="G62">
        <f t="shared" si="1"/>
        <v>4.194663844289126E-4</v>
      </c>
      <c r="H62">
        <f>INDEX(valuation_rate_0[rate],0+1)</f>
        <v>4.2500000000000003E-2</v>
      </c>
      <c r="I62">
        <f t="shared" si="2"/>
        <v>0.81211901979936885</v>
      </c>
      <c r="J62">
        <f>IF(A62&gt;0,J61+L61-M61-N61,INDEX(extract[FUND_VALUE], 1))</f>
        <v>104006.41206616916</v>
      </c>
      <c r="K62">
        <f>IF((B62&lt;INDEX(extract[GUARANTEE_END], 1)),INDEX(extract[CURRENT_RATE], 1),INDEX(extract[MINIMUM_RATE], 1))</f>
        <v>0.01</v>
      </c>
      <c r="L62">
        <f t="shared" si="3"/>
        <v>86.277282945279893</v>
      </c>
      <c r="M62">
        <f t="shared" si="4"/>
        <v>43.627193626819604</v>
      </c>
      <c r="N62">
        <f>0</f>
        <v>0</v>
      </c>
      <c r="O62">
        <f>IF((D62&lt;=INDEX(surr_charge_sch_0[POLICY_YEAR],COUNTA(surr_charge_sch_0[POLICY_YEAR]))),INDEX(surr_charge_sch_0[SURRENDER_CHARGE_PERCENT],MATCH(D62, surr_charge_sch_0[POLICY_YEAR])),INDEX(surr_charge_sch_0[SURRENDER_CHARGE_PERCENT],COUNTA(surr_charge_sch_0[SURRENDER_CHARGE_PERCENT])))</f>
        <v>0</v>
      </c>
      <c r="P62">
        <f>IF((A62=0),INDEX(extract[AVAILABLE_FPWD], 1),(IF(MOD(C62, 12)=0,J62*INDEX(extract[FREE_PWD_PERCENT], 1),P61)))</f>
        <v>10375.087841051136</v>
      </c>
      <c r="Q62">
        <f t="shared" si="5"/>
        <v>93631.32422511802</v>
      </c>
      <c r="R62">
        <f t="shared" si="6"/>
        <v>0</v>
      </c>
      <c r="S62">
        <f t="shared" si="7"/>
        <v>104006.41206616916</v>
      </c>
      <c r="T62">
        <f t="shared" si="8"/>
        <v>84465.585420026546</v>
      </c>
      <c r="U62">
        <f t="shared" si="9"/>
        <v>0</v>
      </c>
      <c r="V62">
        <f t="shared" si="10"/>
        <v>1912.8782473423378</v>
      </c>
      <c r="W62">
        <f t="shared" si="11"/>
        <v>86378.46366736888</v>
      </c>
      <c r="X62">
        <f t="shared" si="12"/>
        <v>95873.677984339738</v>
      </c>
    </row>
    <row r="63" spans="1:24" x14ac:dyDescent="0.3">
      <c r="A63">
        <v>61</v>
      </c>
      <c r="B63">
        <f>IF(A63&gt;0,EOMONTH(B62,1),INDEX(extract[VALUATION_DATE], 1))</f>
        <v>47149</v>
      </c>
      <c r="C63">
        <f>IF(A63=0,DAYS360(INDEX(extract[ISSUE_DATE], 1),B63)/30,C62+1)</f>
        <v>79</v>
      </c>
      <c r="D63">
        <f t="shared" si="0"/>
        <v>7</v>
      </c>
      <c r="E63">
        <f>INDEX(extract[ISSUE_AGE], 1)+D63-1</f>
        <v>54</v>
      </c>
      <c r="F63">
        <f>INDEX(mortality_0[PROBABILITY],MATCH(E63, mortality_0[AGE]))</f>
        <v>5.0220000000000004E-3</v>
      </c>
      <c r="G63">
        <f t="shared" si="1"/>
        <v>4.194663844289126E-4</v>
      </c>
      <c r="H63">
        <f>INDEX(valuation_rate_0[rate],0+1)</f>
        <v>4.2500000000000003E-2</v>
      </c>
      <c r="I63">
        <f t="shared" si="2"/>
        <v>0.80930708637147608</v>
      </c>
      <c r="J63">
        <f>IF(A63&gt;0,J62+L62-M62-N62,INDEX(extract[FUND_VALUE], 1))</f>
        <v>104049.06215548761</v>
      </c>
      <c r="K63">
        <f>IF((B63&lt;INDEX(extract[GUARANTEE_END], 1)),INDEX(extract[CURRENT_RATE], 1),INDEX(extract[MINIMUM_RATE], 1))</f>
        <v>0.01</v>
      </c>
      <c r="L63">
        <f t="shared" si="3"/>
        <v>86.312662819949821</v>
      </c>
      <c r="M63">
        <f t="shared" si="4"/>
        <v>43.645083905581586</v>
      </c>
      <c r="N63">
        <f>0</f>
        <v>0</v>
      </c>
      <c r="O63">
        <f>IF((D63&lt;=INDEX(surr_charge_sch_0[POLICY_YEAR],COUNTA(surr_charge_sch_0[POLICY_YEAR]))),INDEX(surr_charge_sch_0[SURRENDER_CHARGE_PERCENT],MATCH(D63, surr_charge_sch_0[POLICY_YEAR])),INDEX(surr_charge_sch_0[SURRENDER_CHARGE_PERCENT],COUNTA(surr_charge_sch_0[SURRENDER_CHARGE_PERCENT])))</f>
        <v>0</v>
      </c>
      <c r="P63">
        <f>IF((A63=0),INDEX(extract[AVAILABLE_FPWD], 1),(IF(MOD(C63, 12)=0,J63*INDEX(extract[FREE_PWD_PERCENT], 1),P62)))</f>
        <v>10375.087841051136</v>
      </c>
      <c r="Q63">
        <f t="shared" si="5"/>
        <v>93673.974314436477</v>
      </c>
      <c r="R63">
        <f t="shared" si="6"/>
        <v>0</v>
      </c>
      <c r="S63">
        <f t="shared" si="7"/>
        <v>104049.06215548761</v>
      </c>
      <c r="T63">
        <f t="shared" si="8"/>
        <v>84207.6433327423</v>
      </c>
      <c r="U63">
        <f t="shared" si="9"/>
        <v>0</v>
      </c>
      <c r="V63">
        <f t="shared" si="10"/>
        <v>1948.3087210671479</v>
      </c>
      <c r="W63">
        <f t="shared" si="11"/>
        <v>86155.952053809451</v>
      </c>
      <c r="X63">
        <f t="shared" si="12"/>
        <v>95873.677984339738</v>
      </c>
    </row>
    <row r="64" spans="1:24" x14ac:dyDescent="0.3">
      <c r="A64">
        <v>62</v>
      </c>
      <c r="B64">
        <f>IF(A64&gt;0,EOMONTH(B63,1),INDEX(extract[VALUATION_DATE], 1))</f>
        <v>47177</v>
      </c>
      <c r="C64">
        <f>IF(A64=0,DAYS360(INDEX(extract[ISSUE_DATE], 1),B64)/30,C63+1)</f>
        <v>80</v>
      </c>
      <c r="D64">
        <f t="shared" si="0"/>
        <v>7</v>
      </c>
      <c r="E64">
        <f>INDEX(extract[ISSUE_AGE], 1)+D64-1</f>
        <v>54</v>
      </c>
      <c r="F64">
        <f>INDEX(mortality_0[PROBABILITY],MATCH(E64, mortality_0[AGE]))</f>
        <v>5.0220000000000004E-3</v>
      </c>
      <c r="G64">
        <f t="shared" si="1"/>
        <v>4.194663844289126E-4</v>
      </c>
      <c r="H64">
        <f>INDEX(valuation_rate_0[rate],0+1)</f>
        <v>4.2500000000000003E-2</v>
      </c>
      <c r="I64">
        <f t="shared" si="2"/>
        <v>0.80650488916378027</v>
      </c>
      <c r="J64">
        <f>IF(A64&gt;0,J63+L63-M63-N63,INDEX(extract[FUND_VALUE], 1))</f>
        <v>104091.72973440199</v>
      </c>
      <c r="K64">
        <f>IF((B64&lt;INDEX(extract[GUARANTEE_END], 1)),INDEX(extract[CURRENT_RATE], 1),INDEX(extract[MINIMUM_RATE], 1))</f>
        <v>0.01</v>
      </c>
      <c r="L64">
        <f t="shared" si="3"/>
        <v>86.348057202906176</v>
      </c>
      <c r="M64">
        <f t="shared" si="4"/>
        <v>43.662981520641139</v>
      </c>
      <c r="N64">
        <f>0</f>
        <v>0</v>
      </c>
      <c r="O64">
        <f>IF((D64&lt;=INDEX(surr_charge_sch_0[POLICY_YEAR],COUNTA(surr_charge_sch_0[POLICY_YEAR]))),INDEX(surr_charge_sch_0[SURRENDER_CHARGE_PERCENT],MATCH(D64, surr_charge_sch_0[POLICY_YEAR])),INDEX(surr_charge_sch_0[SURRENDER_CHARGE_PERCENT],COUNTA(surr_charge_sch_0[SURRENDER_CHARGE_PERCENT])))</f>
        <v>0</v>
      </c>
      <c r="P64">
        <f>IF((A64=0),INDEX(extract[AVAILABLE_FPWD], 1),(IF(MOD(C64, 12)=0,J64*INDEX(extract[FREE_PWD_PERCENT], 1),P63)))</f>
        <v>10375.087841051136</v>
      </c>
      <c r="Q64">
        <f t="shared" si="5"/>
        <v>93716.641893350854</v>
      </c>
      <c r="R64">
        <f t="shared" si="6"/>
        <v>0</v>
      </c>
      <c r="S64">
        <f t="shared" si="7"/>
        <v>104091.72973440199</v>
      </c>
      <c r="T64">
        <f t="shared" si="8"/>
        <v>83950.488952310043</v>
      </c>
      <c r="U64">
        <f t="shared" si="9"/>
        <v>0</v>
      </c>
      <c r="V64">
        <f t="shared" si="10"/>
        <v>1983.6309967572126</v>
      </c>
      <c r="W64">
        <f t="shared" si="11"/>
        <v>85934.119949067259</v>
      </c>
      <c r="X64">
        <f t="shared" si="12"/>
        <v>95873.677984339738</v>
      </c>
    </row>
    <row r="65" spans="1:24" x14ac:dyDescent="0.3">
      <c r="A65">
        <v>63</v>
      </c>
      <c r="B65">
        <f>IF(A65&gt;0,EOMONTH(B64,1),INDEX(extract[VALUATION_DATE], 1))</f>
        <v>47208</v>
      </c>
      <c r="C65">
        <f>IF(A65=0,DAYS360(INDEX(extract[ISSUE_DATE], 1),B65)/30,C64+1)</f>
        <v>81</v>
      </c>
      <c r="D65">
        <f t="shared" si="0"/>
        <v>7</v>
      </c>
      <c r="E65">
        <f>INDEX(extract[ISSUE_AGE], 1)+D65-1</f>
        <v>54</v>
      </c>
      <c r="F65">
        <f>INDEX(mortality_0[PROBABILITY],MATCH(E65, mortality_0[AGE]))</f>
        <v>5.0220000000000004E-3</v>
      </c>
      <c r="G65">
        <f t="shared" si="1"/>
        <v>4.194663844289126E-4</v>
      </c>
      <c r="H65">
        <f>INDEX(valuation_rate_0[rate],0+1)</f>
        <v>4.2500000000000003E-2</v>
      </c>
      <c r="I65">
        <f t="shared" si="2"/>
        <v>0.80371239446496279</v>
      </c>
      <c r="J65">
        <f>IF(A65&gt;0,J64+L64-M64-N64,INDEX(extract[FUND_VALUE], 1))</f>
        <v>104134.41481008426</v>
      </c>
      <c r="K65">
        <f>IF((B65&lt;INDEX(extract[GUARANTEE_END], 1)),INDEX(extract[CURRENT_RATE], 1),INDEX(extract[MINIMUM_RATE], 1))</f>
        <v>0.01</v>
      </c>
      <c r="L65">
        <f t="shared" si="3"/>
        <v>86.38346610009836</v>
      </c>
      <c r="M65">
        <f t="shared" si="4"/>
        <v>43.680886475006652</v>
      </c>
      <c r="N65">
        <f>0</f>
        <v>0</v>
      </c>
      <c r="O65">
        <f>IF((D65&lt;=INDEX(surr_charge_sch_0[POLICY_YEAR],COUNTA(surr_charge_sch_0[POLICY_YEAR]))),INDEX(surr_charge_sch_0[SURRENDER_CHARGE_PERCENT],MATCH(D65, surr_charge_sch_0[POLICY_YEAR])),INDEX(surr_charge_sch_0[SURRENDER_CHARGE_PERCENT],COUNTA(surr_charge_sch_0[SURRENDER_CHARGE_PERCENT])))</f>
        <v>0</v>
      </c>
      <c r="P65">
        <f>IF((A65=0),INDEX(extract[AVAILABLE_FPWD], 1),(IF(MOD(C65, 12)=0,J65*INDEX(extract[FREE_PWD_PERCENT], 1),P64)))</f>
        <v>10375.087841051136</v>
      </c>
      <c r="Q65">
        <f t="shared" si="5"/>
        <v>93759.326969033122</v>
      </c>
      <c r="R65">
        <f t="shared" si="6"/>
        <v>0</v>
      </c>
      <c r="S65">
        <f t="shared" si="7"/>
        <v>104134.41481008426</v>
      </c>
      <c r="T65">
        <f t="shared" si="8"/>
        <v>83694.119873220508</v>
      </c>
      <c r="U65">
        <f t="shared" si="9"/>
        <v>0</v>
      </c>
      <c r="V65">
        <f t="shared" si="10"/>
        <v>2018.8454048290776</v>
      </c>
      <c r="W65">
        <f t="shared" si="11"/>
        <v>85712.965278049582</v>
      </c>
      <c r="X65">
        <f t="shared" si="12"/>
        <v>95873.677984339738</v>
      </c>
    </row>
    <row r="66" spans="1:24" x14ac:dyDescent="0.3">
      <c r="A66">
        <v>64</v>
      </c>
      <c r="B66">
        <f>IF(A66&gt;0,EOMONTH(B65,1),INDEX(extract[VALUATION_DATE], 1))</f>
        <v>47238</v>
      </c>
      <c r="C66">
        <f>IF(A66=0,DAYS360(INDEX(extract[ISSUE_DATE], 1),B66)/30,C65+1)</f>
        <v>82</v>
      </c>
      <c r="D66">
        <f t="shared" ref="D66:D129" si="13">_xlfn.FLOOR.MATH(C66/12)+1</f>
        <v>7</v>
      </c>
      <c r="E66">
        <f>INDEX(extract[ISSUE_AGE], 1)+D66-1</f>
        <v>54</v>
      </c>
      <c r="F66">
        <f>INDEX(mortality_0[PROBABILITY],MATCH(E66, mortality_0[AGE]))</f>
        <v>5.0220000000000004E-3</v>
      </c>
      <c r="G66">
        <f t="shared" ref="G66:G129" si="14">1-(1-F66)^(1/12)</f>
        <v>4.194663844289126E-4</v>
      </c>
      <c r="H66">
        <f>INDEX(valuation_rate_0[rate],0+1)</f>
        <v>4.2500000000000003E-2</v>
      </c>
      <c r="I66">
        <f t="shared" ref="I66:I129" si="15">IF(A66&gt;0,(1+H65)^(-1/12)*I65,1)</f>
        <v>0.80092956868042919</v>
      </c>
      <c r="J66">
        <f>IF(A66&gt;0,J65+L65-M65-N65,INDEX(extract[FUND_VALUE], 1))</f>
        <v>104177.11738970935</v>
      </c>
      <c r="K66">
        <f>IF((B66&lt;INDEX(extract[GUARANTEE_END], 1)),INDEX(extract[CURRENT_RATE], 1),INDEX(extract[MINIMUM_RATE], 1))</f>
        <v>0.01</v>
      </c>
      <c r="L66">
        <f t="shared" ref="L66:L129" si="16">J66*((1+K66)^(1/12)-1)</f>
        <v>86.418889517478277</v>
      </c>
      <c r="M66">
        <f t="shared" ref="M66:M129" si="17">J66*G66</f>
        <v>43.698798771687777</v>
      </c>
      <c r="N66">
        <f>0</f>
        <v>0</v>
      </c>
      <c r="O66">
        <f>IF((D66&lt;=INDEX(surr_charge_sch_0[POLICY_YEAR],COUNTA(surr_charge_sch_0[POLICY_YEAR]))),INDEX(surr_charge_sch_0[SURRENDER_CHARGE_PERCENT],MATCH(D66, surr_charge_sch_0[POLICY_YEAR])),INDEX(surr_charge_sch_0[SURRENDER_CHARGE_PERCENT],COUNTA(surr_charge_sch_0[SURRENDER_CHARGE_PERCENT])))</f>
        <v>0</v>
      </c>
      <c r="P66">
        <f>IF((A66=0),INDEX(extract[AVAILABLE_FPWD], 1),(IF(MOD(C66, 12)=0,J66*INDEX(extract[FREE_PWD_PERCENT], 1),P65)))</f>
        <v>10375.087841051136</v>
      </c>
      <c r="Q66">
        <f t="shared" ref="Q66:Q129" si="18">J66-P66</f>
        <v>93802.029548658218</v>
      </c>
      <c r="R66">
        <f t="shared" ref="R66:R129" si="19">O66*Q66</f>
        <v>0</v>
      </c>
      <c r="S66">
        <f t="shared" ref="S66:S129" si="20">J66-R66</f>
        <v>104177.11738970935</v>
      </c>
      <c r="T66">
        <f t="shared" ref="T66:T129" si="21">S66*I66</f>
        <v>83438.533697310355</v>
      </c>
      <c r="U66">
        <f t="shared" ref="U66:U129" si="22">IF(A66&gt;0,U65+N65*I65,0)</f>
        <v>0</v>
      </c>
      <c r="V66">
        <f t="shared" ref="V66:V129" si="23">IF(A66&gt;0,V65+M65*I65,0)</f>
        <v>2053.9522746902576</v>
      </c>
      <c r="W66">
        <f t="shared" ref="W66:W129" si="24">T66+U66+V66</f>
        <v>85492.485972000606</v>
      </c>
      <c r="X66">
        <f t="shared" ref="X66:X129" si="25">IF((A66=0),W66,(IF(W66&gt;X65,W66,X65)))</f>
        <v>95873.677984339738</v>
      </c>
    </row>
    <row r="67" spans="1:24" x14ac:dyDescent="0.3">
      <c r="A67">
        <v>65</v>
      </c>
      <c r="B67">
        <f>IF(A67&gt;0,EOMONTH(B66,1),INDEX(extract[VALUATION_DATE], 1))</f>
        <v>47269</v>
      </c>
      <c r="C67">
        <f>IF(A67=0,DAYS360(INDEX(extract[ISSUE_DATE], 1),B67)/30,C66+1)</f>
        <v>83</v>
      </c>
      <c r="D67">
        <f t="shared" si="13"/>
        <v>7</v>
      </c>
      <c r="E67">
        <f>INDEX(extract[ISSUE_AGE], 1)+D67-1</f>
        <v>54</v>
      </c>
      <c r="F67">
        <f>INDEX(mortality_0[PROBABILITY],MATCH(E67, mortality_0[AGE]))</f>
        <v>5.0220000000000004E-3</v>
      </c>
      <c r="G67">
        <f t="shared" si="14"/>
        <v>4.194663844289126E-4</v>
      </c>
      <c r="H67">
        <f>INDEX(valuation_rate_0[rate],0+1)</f>
        <v>4.2500000000000003E-2</v>
      </c>
      <c r="I67">
        <f t="shared" si="15"/>
        <v>0.79815637833190534</v>
      </c>
      <c r="J67">
        <f>IF(A67&gt;0,J66+L66-M66-N66,INDEX(extract[FUND_VALUE], 1))</f>
        <v>104219.83748045514</v>
      </c>
      <c r="K67">
        <f>IF((B67&lt;INDEX(extract[GUARANTEE_END], 1)),INDEX(extract[CURRENT_RATE], 1),INDEX(extract[MINIMUM_RATE], 1))</f>
        <v>0.01</v>
      </c>
      <c r="L67">
        <f t="shared" si="16"/>
        <v>86.454327461000233</v>
      </c>
      <c r="M67">
        <f t="shared" si="17"/>
        <v>43.716718413695389</v>
      </c>
      <c r="N67">
        <f>0</f>
        <v>0</v>
      </c>
      <c r="O67">
        <f>IF((D67&lt;=INDEX(surr_charge_sch_0[POLICY_YEAR],COUNTA(surr_charge_sch_0[POLICY_YEAR]))),INDEX(surr_charge_sch_0[SURRENDER_CHARGE_PERCENT],MATCH(D67, surr_charge_sch_0[POLICY_YEAR])),INDEX(surr_charge_sch_0[SURRENDER_CHARGE_PERCENT],COUNTA(surr_charge_sch_0[SURRENDER_CHARGE_PERCENT])))</f>
        <v>0</v>
      </c>
      <c r="P67">
        <f>IF((A67=0),INDEX(extract[AVAILABLE_FPWD], 1),(IF(MOD(C67, 12)=0,J67*INDEX(extract[FREE_PWD_PERCENT], 1),P66)))</f>
        <v>10375.087841051136</v>
      </c>
      <c r="Q67">
        <f t="shared" si="18"/>
        <v>93844.749639404006</v>
      </c>
      <c r="R67">
        <f t="shared" si="19"/>
        <v>0</v>
      </c>
      <c r="S67">
        <f t="shared" si="20"/>
        <v>104219.83748045514</v>
      </c>
      <c r="T67">
        <f t="shared" si="21"/>
        <v>83183.728033739841</v>
      </c>
      <c r="U67">
        <f t="shared" si="22"/>
        <v>0</v>
      </c>
      <c r="V67">
        <f t="shared" si="23"/>
        <v>2088.9519347423184</v>
      </c>
      <c r="W67">
        <f t="shared" si="24"/>
        <v>85272.67996848216</v>
      </c>
      <c r="X67">
        <f t="shared" si="25"/>
        <v>95873.677984339738</v>
      </c>
    </row>
    <row r="68" spans="1:24" x14ac:dyDescent="0.3">
      <c r="A68">
        <v>66</v>
      </c>
      <c r="B68">
        <f>IF(A68&gt;0,EOMONTH(B67,1),INDEX(extract[VALUATION_DATE], 1))</f>
        <v>47299</v>
      </c>
      <c r="C68">
        <f>IF(A68=0,DAYS360(INDEX(extract[ISSUE_DATE], 1),B68)/30,C67+1)</f>
        <v>84</v>
      </c>
      <c r="D68">
        <f t="shared" si="13"/>
        <v>8</v>
      </c>
      <c r="E68">
        <f>INDEX(extract[ISSUE_AGE], 1)+D68-1</f>
        <v>55</v>
      </c>
      <c r="F68">
        <f>INDEX(mortality_0[PROBABILITY],MATCH(E68, mortality_0[AGE]))</f>
        <v>5.3929999999999994E-3</v>
      </c>
      <c r="G68">
        <f t="shared" si="14"/>
        <v>4.505313736674621E-4</v>
      </c>
      <c r="H68">
        <f>INDEX(valuation_rate_0[rate],0+1)</f>
        <v>4.2500000000000003E-2</v>
      </c>
      <c r="I68">
        <f t="shared" si="15"/>
        <v>0.79539279005703423</v>
      </c>
      <c r="J68">
        <f>IF(A68&gt;0,J67+L67-M67-N67,INDEX(extract[FUND_VALUE], 1))</f>
        <v>104262.57508950245</v>
      </c>
      <c r="K68">
        <f>IF((B68&lt;INDEX(extract[GUARANTEE_END], 1)),INDEX(extract[CURRENT_RATE], 1),INDEX(extract[MINIMUM_RATE], 1))</f>
        <v>0.01</v>
      </c>
      <c r="L68">
        <f t="shared" si="16"/>
        <v>86.489779936621005</v>
      </c>
      <c r="M68">
        <f t="shared" si="17"/>
        <v>46.973561177180457</v>
      </c>
      <c r="N68">
        <f>0</f>
        <v>0</v>
      </c>
      <c r="O68">
        <f>IF((D68&lt;=INDEX(surr_charge_sch_0[POLICY_YEAR],COUNTA(surr_charge_sch_0[POLICY_YEAR]))),INDEX(surr_charge_sch_0[SURRENDER_CHARGE_PERCENT],MATCH(D68, surr_charge_sch_0[POLICY_YEAR])),INDEX(surr_charge_sch_0[SURRENDER_CHARGE_PERCENT],COUNTA(surr_charge_sch_0[SURRENDER_CHARGE_PERCENT])))</f>
        <v>0</v>
      </c>
      <c r="P68">
        <f>IF((A68=0),INDEX(extract[AVAILABLE_FPWD], 1),(IF(MOD(C68, 12)=0,J68*INDEX(extract[FREE_PWD_PERCENT], 1),P67)))</f>
        <v>10426.257508950246</v>
      </c>
      <c r="Q68">
        <f t="shared" si="18"/>
        <v>93836.317580552204</v>
      </c>
      <c r="R68">
        <f t="shared" si="19"/>
        <v>0</v>
      </c>
      <c r="S68">
        <f t="shared" si="20"/>
        <v>104262.57508950245</v>
      </c>
      <c r="T68">
        <f t="shared" si="21"/>
        <v>82929.700498970386</v>
      </c>
      <c r="U68">
        <f t="shared" si="22"/>
        <v>0</v>
      </c>
      <c r="V68">
        <f t="shared" si="23"/>
        <v>2123.8447123839492</v>
      </c>
      <c r="W68">
        <f t="shared" si="24"/>
        <v>85053.545211354329</v>
      </c>
      <c r="X68">
        <f t="shared" si="25"/>
        <v>95873.677984339738</v>
      </c>
    </row>
    <row r="69" spans="1:24" x14ac:dyDescent="0.3">
      <c r="A69">
        <v>67</v>
      </c>
      <c r="B69">
        <f>IF(A69&gt;0,EOMONTH(B68,1),INDEX(extract[VALUATION_DATE], 1))</f>
        <v>47330</v>
      </c>
      <c r="C69">
        <f>IF(A69=0,DAYS360(INDEX(extract[ISSUE_DATE], 1),B69)/30,C68+1)</f>
        <v>85</v>
      </c>
      <c r="D69">
        <f t="shared" si="13"/>
        <v>8</v>
      </c>
      <c r="E69">
        <f>INDEX(extract[ISSUE_AGE], 1)+D69-1</f>
        <v>55</v>
      </c>
      <c r="F69">
        <f>INDEX(mortality_0[PROBABILITY],MATCH(E69, mortality_0[AGE]))</f>
        <v>5.3929999999999994E-3</v>
      </c>
      <c r="G69">
        <f t="shared" si="14"/>
        <v>4.505313736674621E-4</v>
      </c>
      <c r="H69">
        <f>INDEX(valuation_rate_0[rate],0+1)</f>
        <v>4.2500000000000003E-2</v>
      </c>
      <c r="I69">
        <f t="shared" si="15"/>
        <v>0.79263877060897492</v>
      </c>
      <c r="J69">
        <f>IF(A69&gt;0,J68+L68-M68-N68,INDEX(extract[FUND_VALUE], 1))</f>
        <v>104302.09130826189</v>
      </c>
      <c r="K69">
        <f>IF((B69&lt;INDEX(extract[GUARANTEE_END], 1)),INDEX(extract[CURRENT_RATE], 1),INDEX(extract[MINIMUM_RATE], 1))</f>
        <v>0.01</v>
      </c>
      <c r="L69">
        <f t="shared" si="16"/>
        <v>86.522560146216804</v>
      </c>
      <c r="M69">
        <f t="shared" si="17"/>
        <v>46.99136447350029</v>
      </c>
      <c r="N69">
        <f>0</f>
        <v>0</v>
      </c>
      <c r="O69">
        <f>IF((D69&lt;=INDEX(surr_charge_sch_0[POLICY_YEAR],COUNTA(surr_charge_sch_0[POLICY_YEAR]))),INDEX(surr_charge_sch_0[SURRENDER_CHARGE_PERCENT],MATCH(D69, surr_charge_sch_0[POLICY_YEAR])),INDEX(surr_charge_sch_0[SURRENDER_CHARGE_PERCENT],COUNTA(surr_charge_sch_0[SURRENDER_CHARGE_PERCENT])))</f>
        <v>0</v>
      </c>
      <c r="P69">
        <f>IF((A69=0),INDEX(extract[AVAILABLE_FPWD], 1),(IF(MOD(C69, 12)=0,J69*INDEX(extract[FREE_PWD_PERCENT], 1),P68)))</f>
        <v>10426.257508950246</v>
      </c>
      <c r="Q69">
        <f t="shared" si="18"/>
        <v>93875.833799311644</v>
      </c>
      <c r="R69">
        <f t="shared" si="19"/>
        <v>0</v>
      </c>
      <c r="S69">
        <f t="shared" si="20"/>
        <v>104302.09130826189</v>
      </c>
      <c r="T69">
        <f t="shared" si="21"/>
        <v>82673.881426525753</v>
      </c>
      <c r="U69">
        <f t="shared" si="22"/>
        <v>0</v>
      </c>
      <c r="V69">
        <f t="shared" si="23"/>
        <v>2161.2071442675815</v>
      </c>
      <c r="W69">
        <f t="shared" si="24"/>
        <v>84835.088570793334</v>
      </c>
      <c r="X69">
        <f t="shared" si="25"/>
        <v>95873.677984339738</v>
      </c>
    </row>
    <row r="70" spans="1:24" x14ac:dyDescent="0.3">
      <c r="A70">
        <v>68</v>
      </c>
      <c r="B70">
        <f>IF(A70&gt;0,EOMONTH(B69,1),INDEX(extract[VALUATION_DATE], 1))</f>
        <v>47361</v>
      </c>
      <c r="C70">
        <f>IF(A70=0,DAYS360(INDEX(extract[ISSUE_DATE], 1),B70)/30,C69+1)</f>
        <v>86</v>
      </c>
      <c r="D70">
        <f t="shared" si="13"/>
        <v>8</v>
      </c>
      <c r="E70">
        <f>INDEX(extract[ISSUE_AGE], 1)+D70-1</f>
        <v>55</v>
      </c>
      <c r="F70">
        <f>INDEX(mortality_0[PROBABILITY],MATCH(E70, mortality_0[AGE]))</f>
        <v>5.3929999999999994E-3</v>
      </c>
      <c r="G70">
        <f t="shared" si="14"/>
        <v>4.505313736674621E-4</v>
      </c>
      <c r="H70">
        <f>INDEX(valuation_rate_0[rate],0+1)</f>
        <v>4.2500000000000003E-2</v>
      </c>
      <c r="I70">
        <f t="shared" si="15"/>
        <v>0.78989428685600249</v>
      </c>
      <c r="J70">
        <f>IF(A70&gt;0,J69+L69-M69-N69,INDEX(extract[FUND_VALUE], 1))</f>
        <v>104341.6225039346</v>
      </c>
      <c r="K70">
        <f>IF((B70&lt;INDEX(extract[GUARANTEE_END], 1)),INDEX(extract[CURRENT_RATE], 1),INDEX(extract[MINIMUM_RATE], 1))</f>
        <v>0.01</v>
      </c>
      <c r="L70">
        <f t="shared" si="16"/>
        <v>86.555352779732999</v>
      </c>
      <c r="M70">
        <f t="shared" si="17"/>
        <v>47.009174517389432</v>
      </c>
      <c r="N70">
        <f>0</f>
        <v>0</v>
      </c>
      <c r="O70">
        <f>IF((D70&lt;=INDEX(surr_charge_sch_0[POLICY_YEAR],COUNTA(surr_charge_sch_0[POLICY_YEAR]))),INDEX(surr_charge_sch_0[SURRENDER_CHARGE_PERCENT],MATCH(D70, surr_charge_sch_0[POLICY_YEAR])),INDEX(surr_charge_sch_0[SURRENDER_CHARGE_PERCENT],COUNTA(surr_charge_sch_0[SURRENDER_CHARGE_PERCENT])))</f>
        <v>0</v>
      </c>
      <c r="P70">
        <f>IF((A70=0),INDEX(extract[AVAILABLE_FPWD], 1),(IF(MOD(C70, 12)=0,J70*INDEX(extract[FREE_PWD_PERCENT], 1),P69)))</f>
        <v>10426.257508950246</v>
      </c>
      <c r="Q70">
        <f t="shared" si="18"/>
        <v>93915.364994984353</v>
      </c>
      <c r="R70">
        <f t="shared" si="19"/>
        <v>0</v>
      </c>
      <c r="S70">
        <f t="shared" si="20"/>
        <v>104341.6225039346</v>
      </c>
      <c r="T70">
        <f t="shared" si="21"/>
        <v>82418.851497143638</v>
      </c>
      <c r="U70">
        <f t="shared" si="22"/>
        <v>0</v>
      </c>
      <c r="V70">
        <f t="shared" si="23"/>
        <v>2198.4543216330949</v>
      </c>
      <c r="W70">
        <f t="shared" si="24"/>
        <v>84617.305818776731</v>
      </c>
      <c r="X70">
        <f t="shared" si="25"/>
        <v>95873.677984339738</v>
      </c>
    </row>
    <row r="71" spans="1:24" x14ac:dyDescent="0.3">
      <c r="A71">
        <v>69</v>
      </c>
      <c r="B71">
        <f>IF(A71&gt;0,EOMONTH(B70,1),INDEX(extract[VALUATION_DATE], 1))</f>
        <v>47391</v>
      </c>
      <c r="C71">
        <f>IF(A71=0,DAYS360(INDEX(extract[ISSUE_DATE], 1),B71)/30,C70+1)</f>
        <v>87</v>
      </c>
      <c r="D71">
        <f t="shared" si="13"/>
        <v>8</v>
      </c>
      <c r="E71">
        <f>INDEX(extract[ISSUE_AGE], 1)+D71-1</f>
        <v>55</v>
      </c>
      <c r="F71">
        <f>INDEX(mortality_0[PROBABILITY],MATCH(E71, mortality_0[AGE]))</f>
        <v>5.3929999999999994E-3</v>
      </c>
      <c r="G71">
        <f t="shared" si="14"/>
        <v>4.505313736674621E-4</v>
      </c>
      <c r="H71">
        <f>INDEX(valuation_rate_0[rate],0+1)</f>
        <v>4.2500000000000003E-2</v>
      </c>
      <c r="I71">
        <f t="shared" si="15"/>
        <v>0.78715930578110949</v>
      </c>
      <c r="J71">
        <f>IF(A71&gt;0,J70+L70-M70-N70,INDEX(extract[FUND_VALUE], 1))</f>
        <v>104381.16868219695</v>
      </c>
      <c r="K71">
        <f>IF((B71&lt;INDEX(extract[GUARANTEE_END], 1)),INDEX(extract[CURRENT_RATE], 1),INDEX(extract[MINIMUM_RATE], 1))</f>
        <v>0.01</v>
      </c>
      <c r="L71">
        <f t="shared" si="16"/>
        <v>86.588157841878342</v>
      </c>
      <c r="M71">
        <f t="shared" si="17"/>
        <v>47.026991311405268</v>
      </c>
      <c r="N71">
        <f>0</f>
        <v>0</v>
      </c>
      <c r="O71">
        <f>IF((D71&lt;=INDEX(surr_charge_sch_0[POLICY_YEAR],COUNTA(surr_charge_sch_0[POLICY_YEAR]))),INDEX(surr_charge_sch_0[SURRENDER_CHARGE_PERCENT],MATCH(D71, surr_charge_sch_0[POLICY_YEAR])),INDEX(surr_charge_sch_0[SURRENDER_CHARGE_PERCENT],COUNTA(surr_charge_sch_0[SURRENDER_CHARGE_PERCENT])))</f>
        <v>0</v>
      </c>
      <c r="P71">
        <f>IF((A71=0),INDEX(extract[AVAILABLE_FPWD], 1),(IF(MOD(C71, 12)=0,J71*INDEX(extract[FREE_PWD_PERCENT], 1),P70)))</f>
        <v>10426.257508950246</v>
      </c>
      <c r="Q71">
        <f t="shared" si="18"/>
        <v>93954.911173246699</v>
      </c>
      <c r="R71">
        <f t="shared" si="19"/>
        <v>0</v>
      </c>
      <c r="S71">
        <f t="shared" si="20"/>
        <v>104381.16868219695</v>
      </c>
      <c r="T71">
        <f t="shared" si="21"/>
        <v>82164.608276499042</v>
      </c>
      <c r="U71">
        <f t="shared" si="22"/>
        <v>0</v>
      </c>
      <c r="V71">
        <f t="shared" si="23"/>
        <v>2235.5866000141978</v>
      </c>
      <c r="W71">
        <f t="shared" si="24"/>
        <v>84400.19487651324</v>
      </c>
      <c r="X71">
        <f t="shared" si="25"/>
        <v>95873.677984339738</v>
      </c>
    </row>
    <row r="72" spans="1:24" x14ac:dyDescent="0.3">
      <c r="A72">
        <v>70</v>
      </c>
      <c r="B72">
        <f>IF(A72&gt;0,EOMONTH(B71,1),INDEX(extract[VALUATION_DATE], 1))</f>
        <v>47422</v>
      </c>
      <c r="C72">
        <f>IF(A72=0,DAYS360(INDEX(extract[ISSUE_DATE], 1),B72)/30,C71+1)</f>
        <v>88</v>
      </c>
      <c r="D72">
        <f t="shared" si="13"/>
        <v>8</v>
      </c>
      <c r="E72">
        <f>INDEX(extract[ISSUE_AGE], 1)+D72-1</f>
        <v>55</v>
      </c>
      <c r="F72">
        <f>INDEX(mortality_0[PROBABILITY],MATCH(E72, mortality_0[AGE]))</f>
        <v>5.3929999999999994E-3</v>
      </c>
      <c r="G72">
        <f t="shared" si="14"/>
        <v>4.505313736674621E-4</v>
      </c>
      <c r="H72">
        <f>INDEX(valuation_rate_0[rate],0+1)</f>
        <v>4.2500000000000003E-2</v>
      </c>
      <c r="I72">
        <f t="shared" si="15"/>
        <v>0.78443379448160855</v>
      </c>
      <c r="J72">
        <f>IF(A72&gt;0,J71+L71-M71-N71,INDEX(extract[FUND_VALUE], 1))</f>
        <v>104420.72984872742</v>
      </c>
      <c r="K72">
        <f>IF((B72&lt;INDEX(extract[GUARANTEE_END], 1)),INDEX(extract[CURRENT_RATE], 1),INDEX(extract[MINIMUM_RATE], 1))</f>
        <v>0.01</v>
      </c>
      <c r="L72">
        <f t="shared" si="16"/>
        <v>86.620975337363362</v>
      </c>
      <c r="M72">
        <f t="shared" si="17"/>
        <v>47.044814858106129</v>
      </c>
      <c r="N72">
        <f>0</f>
        <v>0</v>
      </c>
      <c r="O72">
        <f>IF((D72&lt;=INDEX(surr_charge_sch_0[POLICY_YEAR],COUNTA(surr_charge_sch_0[POLICY_YEAR]))),INDEX(surr_charge_sch_0[SURRENDER_CHARGE_PERCENT],MATCH(D72, surr_charge_sch_0[POLICY_YEAR])),INDEX(surr_charge_sch_0[SURRENDER_CHARGE_PERCENT],COUNTA(surr_charge_sch_0[SURRENDER_CHARGE_PERCENT])))</f>
        <v>0</v>
      </c>
      <c r="P72">
        <f>IF((A72=0),INDEX(extract[AVAILABLE_FPWD], 1),(IF(MOD(C72, 12)=0,J72*INDEX(extract[FREE_PWD_PERCENT], 1),P71)))</f>
        <v>10426.257508950246</v>
      </c>
      <c r="Q72">
        <f t="shared" si="18"/>
        <v>93994.472339777174</v>
      </c>
      <c r="R72">
        <f t="shared" si="19"/>
        <v>0</v>
      </c>
      <c r="S72">
        <f t="shared" si="20"/>
        <v>104420.72984872742</v>
      </c>
      <c r="T72">
        <f t="shared" si="21"/>
        <v>81911.149337776209</v>
      </c>
      <c r="U72">
        <f t="shared" si="22"/>
        <v>0</v>
      </c>
      <c r="V72">
        <f t="shared" si="23"/>
        <v>2272.604333847858</v>
      </c>
      <c r="W72">
        <f t="shared" si="24"/>
        <v>84183.753671624072</v>
      </c>
      <c r="X72">
        <f t="shared" si="25"/>
        <v>95873.677984339738</v>
      </c>
    </row>
    <row r="73" spans="1:24" x14ac:dyDescent="0.3">
      <c r="A73">
        <v>71</v>
      </c>
      <c r="B73">
        <f>IF(A73&gt;0,EOMONTH(B72,1),INDEX(extract[VALUATION_DATE], 1))</f>
        <v>47452</v>
      </c>
      <c r="C73">
        <f>IF(A73=0,DAYS360(INDEX(extract[ISSUE_DATE], 1),B73)/30,C72+1)</f>
        <v>89</v>
      </c>
      <c r="D73">
        <f t="shared" si="13"/>
        <v>8</v>
      </c>
      <c r="E73">
        <f>INDEX(extract[ISSUE_AGE], 1)+D73-1</f>
        <v>55</v>
      </c>
      <c r="F73">
        <f>INDEX(mortality_0[PROBABILITY],MATCH(E73, mortality_0[AGE]))</f>
        <v>5.3929999999999994E-3</v>
      </c>
      <c r="G73">
        <f t="shared" si="14"/>
        <v>4.505313736674621E-4</v>
      </c>
      <c r="H73">
        <f>INDEX(valuation_rate_0[rate],0+1)</f>
        <v>4.2500000000000003E-2</v>
      </c>
      <c r="I73">
        <f t="shared" si="15"/>
        <v>0.78171772016873686</v>
      </c>
      <c r="J73">
        <f>IF(A73&gt;0,J72+L72-M72-N72,INDEX(extract[FUND_VALUE], 1))</f>
        <v>104460.30600920669</v>
      </c>
      <c r="K73">
        <f>IF((B73&lt;INDEX(extract[GUARANTEE_END], 1)),INDEX(extract[CURRENT_RATE], 1),INDEX(extract[MINIMUM_RATE], 1))</f>
        <v>0.01</v>
      </c>
      <c r="L73">
        <f t="shared" si="16"/>
        <v>86.653805270900392</v>
      </c>
      <c r="M73">
        <f t="shared" si="17"/>
        <v>47.062645160051332</v>
      </c>
      <c r="N73">
        <f>0</f>
        <v>0</v>
      </c>
      <c r="O73">
        <f>IF((D73&lt;=INDEX(surr_charge_sch_0[POLICY_YEAR],COUNTA(surr_charge_sch_0[POLICY_YEAR]))),INDEX(surr_charge_sch_0[SURRENDER_CHARGE_PERCENT],MATCH(D73, surr_charge_sch_0[POLICY_YEAR])),INDEX(surr_charge_sch_0[SURRENDER_CHARGE_PERCENT],COUNTA(surr_charge_sch_0[SURRENDER_CHARGE_PERCENT])))</f>
        <v>0</v>
      </c>
      <c r="P73">
        <f>IF((A73=0),INDEX(extract[AVAILABLE_FPWD], 1),(IF(MOD(C73, 12)=0,J73*INDEX(extract[FREE_PWD_PERCENT], 1),P72)))</f>
        <v>10426.257508950246</v>
      </c>
      <c r="Q73">
        <f t="shared" si="18"/>
        <v>94034.048500256438</v>
      </c>
      <c r="R73">
        <f t="shared" si="19"/>
        <v>0</v>
      </c>
      <c r="S73">
        <f t="shared" si="20"/>
        <v>104460.30600920669</v>
      </c>
      <c r="T73">
        <f t="shared" si="21"/>
        <v>81658.472261645657</v>
      </c>
      <c r="U73">
        <f t="shared" si="22"/>
        <v>0</v>
      </c>
      <c r="V73">
        <f t="shared" si="23"/>
        <v>2309.5078764776868</v>
      </c>
      <c r="W73">
        <f t="shared" si="24"/>
        <v>83967.980138123341</v>
      </c>
      <c r="X73">
        <f t="shared" si="25"/>
        <v>95873.677984339738</v>
      </c>
    </row>
    <row r="74" spans="1:24" x14ac:dyDescent="0.3">
      <c r="A74">
        <v>72</v>
      </c>
      <c r="B74">
        <f>IF(A74&gt;0,EOMONTH(B73,1),INDEX(extract[VALUATION_DATE], 1))</f>
        <v>47483</v>
      </c>
      <c r="C74">
        <f>IF(A74=0,DAYS360(INDEX(extract[ISSUE_DATE], 1),B74)/30,C73+1)</f>
        <v>90</v>
      </c>
      <c r="D74">
        <f t="shared" si="13"/>
        <v>8</v>
      </c>
      <c r="E74">
        <f>INDEX(extract[ISSUE_AGE], 1)+D74-1</f>
        <v>55</v>
      </c>
      <c r="F74">
        <f>INDEX(mortality_0[PROBABILITY],MATCH(E74, mortality_0[AGE]))</f>
        <v>5.3929999999999994E-3</v>
      </c>
      <c r="G74">
        <f t="shared" si="14"/>
        <v>4.505313736674621E-4</v>
      </c>
      <c r="H74">
        <f>INDEX(valuation_rate_0[rate],0+1)</f>
        <v>4.2500000000000003E-2</v>
      </c>
      <c r="I74">
        <f t="shared" si="15"/>
        <v>0.77901105016726135</v>
      </c>
      <c r="J74">
        <f>IF(A74&gt;0,J73+L73-M73-N73,INDEX(extract[FUND_VALUE], 1))</f>
        <v>104499.89716931754</v>
      </c>
      <c r="K74">
        <f>IF((B74&lt;INDEX(extract[GUARANTEE_END], 1)),INDEX(extract[CURRENT_RATE], 1),INDEX(extract[MINIMUM_RATE], 1))</f>
        <v>0.01</v>
      </c>
      <c r="L74">
        <f t="shared" si="16"/>
        <v>86.686647647203529</v>
      </c>
      <c r="M74">
        <f t="shared" si="17"/>
        <v>47.080482219801169</v>
      </c>
      <c r="N74">
        <f>0</f>
        <v>0</v>
      </c>
      <c r="O74">
        <f>IF((D74&lt;=INDEX(surr_charge_sch_0[POLICY_YEAR],COUNTA(surr_charge_sch_0[POLICY_YEAR]))),INDEX(surr_charge_sch_0[SURRENDER_CHARGE_PERCENT],MATCH(D74, surr_charge_sch_0[POLICY_YEAR])),INDEX(surr_charge_sch_0[SURRENDER_CHARGE_PERCENT],COUNTA(surr_charge_sch_0[SURRENDER_CHARGE_PERCENT])))</f>
        <v>0</v>
      </c>
      <c r="P74">
        <f>IF((A74=0),INDEX(extract[AVAILABLE_FPWD], 1),(IF(MOD(C74, 12)=0,J74*INDEX(extract[FREE_PWD_PERCENT], 1),P73)))</f>
        <v>10426.257508950246</v>
      </c>
      <c r="Q74">
        <f t="shared" si="18"/>
        <v>94073.639660367291</v>
      </c>
      <c r="R74">
        <f t="shared" si="19"/>
        <v>0</v>
      </c>
      <c r="S74">
        <f t="shared" si="20"/>
        <v>104499.89716931754</v>
      </c>
      <c r="T74">
        <f t="shared" si="21"/>
        <v>81406.574636240883</v>
      </c>
      <c r="U74">
        <f t="shared" si="22"/>
        <v>0</v>
      </c>
      <c r="V74">
        <f t="shared" si="23"/>
        <v>2346.2975801573125</v>
      </c>
      <c r="W74">
        <f t="shared" si="24"/>
        <v>83752.872216398202</v>
      </c>
      <c r="X74">
        <f t="shared" si="25"/>
        <v>95873.677984339738</v>
      </c>
    </row>
    <row r="75" spans="1:24" x14ac:dyDescent="0.3">
      <c r="A75">
        <v>73</v>
      </c>
      <c r="B75">
        <f>IF(A75&gt;0,EOMONTH(B74,1),INDEX(extract[VALUATION_DATE], 1))</f>
        <v>47514</v>
      </c>
      <c r="C75">
        <f>IF(A75=0,DAYS360(INDEX(extract[ISSUE_DATE], 1),B75)/30,C74+1)</f>
        <v>91</v>
      </c>
      <c r="D75">
        <f t="shared" si="13"/>
        <v>8</v>
      </c>
      <c r="E75">
        <f>INDEX(extract[ISSUE_AGE], 1)+D75-1</f>
        <v>55</v>
      </c>
      <c r="F75">
        <f>INDEX(mortality_0[PROBABILITY],MATCH(E75, mortality_0[AGE]))</f>
        <v>5.3929999999999994E-3</v>
      </c>
      <c r="G75">
        <f t="shared" si="14"/>
        <v>4.505313736674621E-4</v>
      </c>
      <c r="H75">
        <f>INDEX(valuation_rate_0[rate],0+1)</f>
        <v>4.2500000000000003E-2</v>
      </c>
      <c r="I75">
        <f t="shared" si="15"/>
        <v>0.776313751915086</v>
      </c>
      <c r="J75">
        <f>IF(A75&gt;0,J74+L74-M74-N74,INDEX(extract[FUND_VALUE], 1))</f>
        <v>104539.50333474495</v>
      </c>
      <c r="K75">
        <f>IF((B75&lt;INDEX(extract[GUARANTEE_END], 1)),INDEX(extract[CURRENT_RATE], 1),INDEX(extract[MINIMUM_RATE], 1))</f>
        <v>0.01</v>
      </c>
      <c r="L75">
        <f t="shared" si="16"/>
        <v>86.719502470988658</v>
      </c>
      <c r="M75">
        <f t="shared" si="17"/>
        <v>47.098326039916877</v>
      </c>
      <c r="N75">
        <f>0</f>
        <v>0</v>
      </c>
      <c r="O75">
        <f>IF((D75&lt;=INDEX(surr_charge_sch_0[POLICY_YEAR],COUNTA(surr_charge_sch_0[POLICY_YEAR]))),INDEX(surr_charge_sch_0[SURRENDER_CHARGE_PERCENT],MATCH(D75, surr_charge_sch_0[POLICY_YEAR])),INDEX(surr_charge_sch_0[SURRENDER_CHARGE_PERCENT],COUNTA(surr_charge_sch_0[SURRENDER_CHARGE_PERCENT])))</f>
        <v>0</v>
      </c>
      <c r="P75">
        <f>IF((A75=0),INDEX(extract[AVAILABLE_FPWD], 1),(IF(MOD(C75, 12)=0,J75*INDEX(extract[FREE_PWD_PERCENT], 1),P74)))</f>
        <v>10426.257508950246</v>
      </c>
      <c r="Q75">
        <f t="shared" si="18"/>
        <v>94113.2458257947</v>
      </c>
      <c r="R75">
        <f t="shared" si="19"/>
        <v>0</v>
      </c>
      <c r="S75">
        <f t="shared" si="20"/>
        <v>104539.50333474495</v>
      </c>
      <c r="T75">
        <f t="shared" si="21"/>
        <v>81155.454057135503</v>
      </c>
      <c r="U75">
        <f t="shared" si="22"/>
        <v>0</v>
      </c>
      <c r="V75">
        <f t="shared" si="23"/>
        <v>2382.9737960537409</v>
      </c>
      <c r="W75">
        <f t="shared" si="24"/>
        <v>83538.427853189249</v>
      </c>
      <c r="X75">
        <f t="shared" si="25"/>
        <v>95873.677984339738</v>
      </c>
    </row>
    <row r="76" spans="1:24" x14ac:dyDescent="0.3">
      <c r="A76">
        <v>74</v>
      </c>
      <c r="B76">
        <f>IF(A76&gt;0,EOMONTH(B75,1),INDEX(extract[VALUATION_DATE], 1))</f>
        <v>47542</v>
      </c>
      <c r="C76">
        <f>IF(A76=0,DAYS360(INDEX(extract[ISSUE_DATE], 1),B76)/30,C75+1)</f>
        <v>92</v>
      </c>
      <c r="D76">
        <f t="shared" si="13"/>
        <v>8</v>
      </c>
      <c r="E76">
        <f>INDEX(extract[ISSUE_AGE], 1)+D76-1</f>
        <v>55</v>
      </c>
      <c r="F76">
        <f>INDEX(mortality_0[PROBABILITY],MATCH(E76, mortality_0[AGE]))</f>
        <v>5.3929999999999994E-3</v>
      </c>
      <c r="G76">
        <f t="shared" si="14"/>
        <v>4.505313736674621E-4</v>
      </c>
      <c r="H76">
        <f>INDEX(valuation_rate_0[rate],0+1)</f>
        <v>4.2500000000000003E-2</v>
      </c>
      <c r="I76">
        <f t="shared" si="15"/>
        <v>0.77362579296285972</v>
      </c>
      <c r="J76">
        <f>IF(A76&gt;0,J75+L75-M75-N75,INDEX(extract[FUND_VALUE], 1))</f>
        <v>104579.12451117602</v>
      </c>
      <c r="K76">
        <f>IF((B76&lt;INDEX(extract[GUARANTEE_END], 1)),INDEX(extract[CURRENT_RATE], 1),INDEX(extract[MINIMUM_RATE], 1))</f>
        <v>0.01</v>
      </c>
      <c r="L76">
        <f t="shared" si="16"/>
        <v>86.752369746973471</v>
      </c>
      <c r="M76">
        <f t="shared" si="17"/>
        <v>47.116176622960687</v>
      </c>
      <c r="N76">
        <f>0</f>
        <v>0</v>
      </c>
      <c r="O76">
        <f>IF((D76&lt;=INDEX(surr_charge_sch_0[POLICY_YEAR],COUNTA(surr_charge_sch_0[POLICY_YEAR]))),INDEX(surr_charge_sch_0[SURRENDER_CHARGE_PERCENT],MATCH(D76, surr_charge_sch_0[POLICY_YEAR])),INDEX(surr_charge_sch_0[SURRENDER_CHARGE_PERCENT],COUNTA(surr_charge_sch_0[SURRENDER_CHARGE_PERCENT])))</f>
        <v>0</v>
      </c>
      <c r="P76">
        <f>IF((A76=0),INDEX(extract[AVAILABLE_FPWD], 1),(IF(MOD(C76, 12)=0,J76*INDEX(extract[FREE_PWD_PERCENT], 1),P75)))</f>
        <v>10426.257508950246</v>
      </c>
      <c r="Q76">
        <f t="shared" si="18"/>
        <v>94152.867002225772</v>
      </c>
      <c r="R76">
        <f t="shared" si="19"/>
        <v>0</v>
      </c>
      <c r="S76">
        <f t="shared" si="20"/>
        <v>104579.12451117602</v>
      </c>
      <c r="T76">
        <f t="shared" si="21"/>
        <v>80905.108127320185</v>
      </c>
      <c r="U76">
        <f t="shared" si="22"/>
        <v>0</v>
      </c>
      <c r="V76">
        <f t="shared" si="23"/>
        <v>2419.5368742507089</v>
      </c>
      <c r="W76">
        <f t="shared" si="24"/>
        <v>83324.645001570898</v>
      </c>
      <c r="X76">
        <f t="shared" si="25"/>
        <v>95873.677984339738</v>
      </c>
    </row>
    <row r="77" spans="1:24" x14ac:dyDescent="0.3">
      <c r="A77">
        <v>75</v>
      </c>
      <c r="B77">
        <f>IF(A77&gt;0,EOMONTH(B76,1),INDEX(extract[VALUATION_DATE], 1))</f>
        <v>47573</v>
      </c>
      <c r="C77">
        <f>IF(A77=0,DAYS360(INDEX(extract[ISSUE_DATE], 1),B77)/30,C76+1)</f>
        <v>93</v>
      </c>
      <c r="D77">
        <f t="shared" si="13"/>
        <v>8</v>
      </c>
      <c r="E77">
        <f>INDEX(extract[ISSUE_AGE], 1)+D77-1</f>
        <v>55</v>
      </c>
      <c r="F77">
        <f>INDEX(mortality_0[PROBABILITY],MATCH(E77, mortality_0[AGE]))</f>
        <v>5.3929999999999994E-3</v>
      </c>
      <c r="G77">
        <f t="shared" si="14"/>
        <v>4.505313736674621E-4</v>
      </c>
      <c r="H77">
        <f>INDEX(valuation_rate_0[rate],0+1)</f>
        <v>4.2500000000000003E-2</v>
      </c>
      <c r="I77">
        <f t="shared" si="15"/>
        <v>0.7709471409735863</v>
      </c>
      <c r="J77">
        <f>IF(A77&gt;0,J76+L76-M76-N76,INDEX(extract[FUND_VALUE], 1))</f>
        <v>104618.76070430003</v>
      </c>
      <c r="K77">
        <f>IF((B77&lt;INDEX(extract[GUARANTEE_END], 1)),INDEX(extract[CURRENT_RATE], 1),INDEX(extract[MINIMUM_RATE], 1))</f>
        <v>0.01</v>
      </c>
      <c r="L77">
        <f t="shared" si="16"/>
        <v>86.785249479877422</v>
      </c>
      <c r="M77">
        <f t="shared" si="17"/>
        <v>47.134033971495796</v>
      </c>
      <c r="N77">
        <f>0</f>
        <v>0</v>
      </c>
      <c r="O77">
        <f>IF((D77&lt;=INDEX(surr_charge_sch_0[POLICY_YEAR],COUNTA(surr_charge_sch_0[POLICY_YEAR]))),INDEX(surr_charge_sch_0[SURRENDER_CHARGE_PERCENT],MATCH(D77, surr_charge_sch_0[POLICY_YEAR])),INDEX(surr_charge_sch_0[SURRENDER_CHARGE_PERCENT],COUNTA(surr_charge_sch_0[SURRENDER_CHARGE_PERCENT])))</f>
        <v>0</v>
      </c>
      <c r="P77">
        <f>IF((A77=0),INDEX(extract[AVAILABLE_FPWD], 1),(IF(MOD(C77, 12)=0,J77*INDEX(extract[FREE_PWD_PERCENT], 1),P76)))</f>
        <v>10426.257508950246</v>
      </c>
      <c r="Q77">
        <f t="shared" si="18"/>
        <v>94192.503195349782</v>
      </c>
      <c r="R77">
        <f t="shared" si="19"/>
        <v>0</v>
      </c>
      <c r="S77">
        <f t="shared" si="20"/>
        <v>104618.76070430003</v>
      </c>
      <c r="T77">
        <f t="shared" si="21"/>
        <v>80655.534457179892</v>
      </c>
      <c r="U77">
        <f t="shared" si="22"/>
        <v>0</v>
      </c>
      <c r="V77">
        <f t="shared" si="23"/>
        <v>2455.987163752025</v>
      </c>
      <c r="W77">
        <f t="shared" si="24"/>
        <v>83111.521620931919</v>
      </c>
      <c r="X77">
        <f t="shared" si="25"/>
        <v>95873.677984339738</v>
      </c>
    </row>
    <row r="78" spans="1:24" x14ac:dyDescent="0.3">
      <c r="A78">
        <v>76</v>
      </c>
      <c r="B78">
        <f>IF(A78&gt;0,EOMONTH(B77,1),INDEX(extract[VALUATION_DATE], 1))</f>
        <v>47603</v>
      </c>
      <c r="C78">
        <f>IF(A78=0,DAYS360(INDEX(extract[ISSUE_DATE], 1),B78)/30,C77+1)</f>
        <v>94</v>
      </c>
      <c r="D78">
        <f t="shared" si="13"/>
        <v>8</v>
      </c>
      <c r="E78">
        <f>INDEX(extract[ISSUE_AGE], 1)+D78-1</f>
        <v>55</v>
      </c>
      <c r="F78">
        <f>INDEX(mortality_0[PROBABILITY],MATCH(E78, mortality_0[AGE]))</f>
        <v>5.3929999999999994E-3</v>
      </c>
      <c r="G78">
        <f t="shared" si="14"/>
        <v>4.505313736674621E-4</v>
      </c>
      <c r="H78">
        <f>INDEX(valuation_rate_0[rate],0+1)</f>
        <v>4.2500000000000003E-2</v>
      </c>
      <c r="I78">
        <f t="shared" si="15"/>
        <v>0.76827776372223522</v>
      </c>
      <c r="J78">
        <f>IF(A78&gt;0,J77+L77-M77-N77,INDEX(extract[FUND_VALUE], 1))</f>
        <v>104658.41191980841</v>
      </c>
      <c r="K78">
        <f>IF((B78&lt;INDEX(extract[GUARANTEE_END], 1)),INDEX(extract[CURRENT_RATE], 1),INDEX(extract[MINIMUM_RATE], 1))</f>
        <v>0.01</v>
      </c>
      <c r="L78">
        <f t="shared" si="16"/>
        <v>86.818141674421767</v>
      </c>
      <c r="M78">
        <f t="shared" si="17"/>
        <v>47.151898088086369</v>
      </c>
      <c r="N78">
        <f>0</f>
        <v>0</v>
      </c>
      <c r="O78">
        <f>IF((D78&lt;=INDEX(surr_charge_sch_0[POLICY_YEAR],COUNTA(surr_charge_sch_0[POLICY_YEAR]))),INDEX(surr_charge_sch_0[SURRENDER_CHARGE_PERCENT],MATCH(D78, surr_charge_sch_0[POLICY_YEAR])),INDEX(surr_charge_sch_0[SURRENDER_CHARGE_PERCENT],COUNTA(surr_charge_sch_0[SURRENDER_CHARGE_PERCENT])))</f>
        <v>0</v>
      </c>
      <c r="P78">
        <f>IF((A78=0),INDEX(extract[AVAILABLE_FPWD], 1),(IF(MOD(C78, 12)=0,J78*INDEX(extract[FREE_PWD_PERCENT], 1),P77)))</f>
        <v>10426.257508950246</v>
      </c>
      <c r="Q78">
        <f t="shared" si="18"/>
        <v>94232.154410858158</v>
      </c>
      <c r="R78">
        <f t="shared" si="19"/>
        <v>0</v>
      </c>
      <c r="S78">
        <f t="shared" si="20"/>
        <v>104658.41191980841</v>
      </c>
      <c r="T78">
        <f t="shared" si="21"/>
        <v>80406.730664470932</v>
      </c>
      <c r="U78">
        <f t="shared" si="22"/>
        <v>0</v>
      </c>
      <c r="V78">
        <f t="shared" si="23"/>
        <v>2492.3250124849014</v>
      </c>
      <c r="W78">
        <f t="shared" si="24"/>
        <v>82899.055676955832</v>
      </c>
      <c r="X78">
        <f t="shared" si="25"/>
        <v>95873.677984339738</v>
      </c>
    </row>
    <row r="79" spans="1:24" x14ac:dyDescent="0.3">
      <c r="A79">
        <v>77</v>
      </c>
      <c r="B79">
        <f>IF(A79&gt;0,EOMONTH(B78,1),INDEX(extract[VALUATION_DATE], 1))</f>
        <v>47634</v>
      </c>
      <c r="C79">
        <f>IF(A79=0,DAYS360(INDEX(extract[ISSUE_DATE], 1),B79)/30,C78+1)</f>
        <v>95</v>
      </c>
      <c r="D79">
        <f t="shared" si="13"/>
        <v>8</v>
      </c>
      <c r="E79">
        <f>INDEX(extract[ISSUE_AGE], 1)+D79-1</f>
        <v>55</v>
      </c>
      <c r="F79">
        <f>INDEX(mortality_0[PROBABILITY],MATCH(E79, mortality_0[AGE]))</f>
        <v>5.3929999999999994E-3</v>
      </c>
      <c r="G79">
        <f t="shared" si="14"/>
        <v>4.505313736674621E-4</v>
      </c>
      <c r="H79">
        <f>INDEX(valuation_rate_0[rate],0+1)</f>
        <v>4.2500000000000003E-2</v>
      </c>
      <c r="I79">
        <f t="shared" si="15"/>
        <v>0.7656176290953538</v>
      </c>
      <c r="J79">
        <f>IF(A79&gt;0,J78+L78-M78-N78,INDEX(extract[FUND_VALUE], 1))</f>
        <v>104698.07816339475</v>
      </c>
      <c r="K79">
        <f>IF((B79&lt;INDEX(extract[GUARANTEE_END], 1)),INDEX(extract[CURRENT_RATE], 1),INDEX(extract[MINIMUM_RATE], 1))</f>
        <v>0.01</v>
      </c>
      <c r="L79">
        <f t="shared" si="16"/>
        <v>86.851046335329585</v>
      </c>
      <c r="M79">
        <f t="shared" si="17"/>
        <v>47.169768975297551</v>
      </c>
      <c r="N79">
        <f>0</f>
        <v>0</v>
      </c>
      <c r="O79">
        <f>IF((D79&lt;=INDEX(surr_charge_sch_0[POLICY_YEAR],COUNTA(surr_charge_sch_0[POLICY_YEAR]))),INDEX(surr_charge_sch_0[SURRENDER_CHARGE_PERCENT],MATCH(D79, surr_charge_sch_0[POLICY_YEAR])),INDEX(surr_charge_sch_0[SURRENDER_CHARGE_PERCENT],COUNTA(surr_charge_sch_0[SURRENDER_CHARGE_PERCENT])))</f>
        <v>0</v>
      </c>
      <c r="P79">
        <f>IF((A79=0),INDEX(extract[AVAILABLE_FPWD], 1),(IF(MOD(C79, 12)=0,J79*INDEX(extract[FREE_PWD_PERCENT], 1),P78)))</f>
        <v>10426.257508950246</v>
      </c>
      <c r="Q79">
        <f t="shared" si="18"/>
        <v>94271.820654444498</v>
      </c>
      <c r="R79">
        <f t="shared" si="19"/>
        <v>0</v>
      </c>
      <c r="S79">
        <f t="shared" si="20"/>
        <v>104698.07816339475</v>
      </c>
      <c r="T79">
        <f t="shared" si="21"/>
        <v>80158.694374298328</v>
      </c>
      <c r="U79">
        <f t="shared" si="22"/>
        <v>0</v>
      </c>
      <c r="V79">
        <f t="shared" si="23"/>
        <v>2528.5507673032753</v>
      </c>
      <c r="W79">
        <f t="shared" si="24"/>
        <v>82687.245141601597</v>
      </c>
      <c r="X79">
        <f t="shared" si="25"/>
        <v>95873.677984339738</v>
      </c>
    </row>
    <row r="80" spans="1:24" x14ac:dyDescent="0.3">
      <c r="A80">
        <v>78</v>
      </c>
      <c r="B80">
        <f>IF(A80&gt;0,EOMONTH(B79,1),INDEX(extract[VALUATION_DATE], 1))</f>
        <v>47664</v>
      </c>
      <c r="C80">
        <f>IF(A80=0,DAYS360(INDEX(extract[ISSUE_DATE], 1),B80)/30,C79+1)</f>
        <v>96</v>
      </c>
      <c r="D80">
        <f t="shared" si="13"/>
        <v>9</v>
      </c>
      <c r="E80">
        <f>INDEX(extract[ISSUE_AGE], 1)+D80-1</f>
        <v>56</v>
      </c>
      <c r="F80">
        <f>INDEX(mortality_0[PROBABILITY],MATCH(E80, mortality_0[AGE]))</f>
        <v>5.7759999999999999E-3</v>
      </c>
      <c r="G80">
        <f t="shared" si="14"/>
        <v>4.8261230527035792E-4</v>
      </c>
      <c r="H80">
        <f>INDEX(valuation_rate_0[rate],0+1)</f>
        <v>4.2500000000000003E-2</v>
      </c>
      <c r="I80">
        <f t="shared" si="15"/>
        <v>0.76296670509068132</v>
      </c>
      <c r="J80">
        <f>IF(A80&gt;0,J79+L79-M79-N79,INDEX(extract[FUND_VALUE], 1))</f>
        <v>104737.75944075479</v>
      </c>
      <c r="K80">
        <f>IF((B80&lt;INDEX(extract[GUARANTEE_END], 1)),INDEX(extract[CURRENT_RATE], 1),INDEX(extract[MINIMUM_RATE], 1))</f>
        <v>0.01</v>
      </c>
      <c r="L80">
        <f t="shared" si="16"/>
        <v>86.883963467325671</v>
      </c>
      <c r="M80">
        <f t="shared" si="17"/>
        <v>50.547731532554863</v>
      </c>
      <c r="N80">
        <f>0</f>
        <v>0</v>
      </c>
      <c r="O80">
        <f>IF((D80&lt;=INDEX(surr_charge_sch_0[POLICY_YEAR],COUNTA(surr_charge_sch_0[POLICY_YEAR]))),INDEX(surr_charge_sch_0[SURRENDER_CHARGE_PERCENT],MATCH(D80, surr_charge_sch_0[POLICY_YEAR])),INDEX(surr_charge_sch_0[SURRENDER_CHARGE_PERCENT],COUNTA(surr_charge_sch_0[SURRENDER_CHARGE_PERCENT])))</f>
        <v>0</v>
      </c>
      <c r="P80">
        <f>IF((A80=0),INDEX(extract[AVAILABLE_FPWD], 1),(IF(MOD(C80, 12)=0,J80*INDEX(extract[FREE_PWD_PERCENT], 1),P79)))</f>
        <v>10473.77594407548</v>
      </c>
      <c r="Q80">
        <f t="shared" si="18"/>
        <v>94263.983496679313</v>
      </c>
      <c r="R80">
        <f t="shared" si="19"/>
        <v>0</v>
      </c>
      <c r="S80">
        <f t="shared" si="20"/>
        <v>104737.75944075479</v>
      </c>
      <c r="T80">
        <f t="shared" si="21"/>
        <v>79911.423219093078</v>
      </c>
      <c r="U80">
        <f t="shared" si="22"/>
        <v>0</v>
      </c>
      <c r="V80">
        <f t="shared" si="23"/>
        <v>2564.6647739911182</v>
      </c>
      <c r="W80">
        <f t="shared" si="24"/>
        <v>82476.087993084191</v>
      </c>
      <c r="X80">
        <f t="shared" si="25"/>
        <v>95873.677984339738</v>
      </c>
    </row>
    <row r="81" spans="1:24" x14ac:dyDescent="0.3">
      <c r="A81">
        <v>79</v>
      </c>
      <c r="B81">
        <f>IF(A81&gt;0,EOMONTH(B80,1),INDEX(extract[VALUATION_DATE], 1))</f>
        <v>47695</v>
      </c>
      <c r="C81">
        <f>IF(A81=0,DAYS360(INDEX(extract[ISSUE_DATE], 1),B81)/30,C80+1)</f>
        <v>97</v>
      </c>
      <c r="D81">
        <f t="shared" si="13"/>
        <v>9</v>
      </c>
      <c r="E81">
        <f>INDEX(extract[ISSUE_AGE], 1)+D81-1</f>
        <v>56</v>
      </c>
      <c r="F81">
        <f>INDEX(mortality_0[PROBABILITY],MATCH(E81, mortality_0[AGE]))</f>
        <v>5.7759999999999999E-3</v>
      </c>
      <c r="G81">
        <f t="shared" si="14"/>
        <v>4.8261230527035792E-4</v>
      </c>
      <c r="H81">
        <f>INDEX(valuation_rate_0[rate],0+1)</f>
        <v>4.2500000000000003E-2</v>
      </c>
      <c r="I81">
        <f t="shared" si="15"/>
        <v>0.76032495981676351</v>
      </c>
      <c r="J81">
        <f>IF(A81&gt;0,J80+L80-M80-N80,INDEX(extract[FUND_VALUE], 1))</f>
        <v>104774.09567268955</v>
      </c>
      <c r="K81">
        <f>IF((B81&lt;INDEX(extract[GUARANTEE_END], 1)),INDEX(extract[CURRENT_RATE], 1),INDEX(extract[MINIMUM_RATE], 1))</f>
        <v>0.01</v>
      </c>
      <c r="L81">
        <f t="shared" si="16"/>
        <v>86.914105756647288</v>
      </c>
      <c r="M81">
        <f t="shared" si="17"/>
        <v>50.565267845213739</v>
      </c>
      <c r="N81">
        <f>0</f>
        <v>0</v>
      </c>
      <c r="O81">
        <f>IF((D81&lt;=INDEX(surr_charge_sch_0[POLICY_YEAR],COUNTA(surr_charge_sch_0[POLICY_YEAR]))),INDEX(surr_charge_sch_0[SURRENDER_CHARGE_PERCENT],MATCH(D81, surr_charge_sch_0[POLICY_YEAR])),INDEX(surr_charge_sch_0[SURRENDER_CHARGE_PERCENT],COUNTA(surr_charge_sch_0[SURRENDER_CHARGE_PERCENT])))</f>
        <v>0</v>
      </c>
      <c r="P81">
        <f>IF((A81=0),INDEX(extract[AVAILABLE_FPWD], 1),(IF(MOD(C81, 12)=0,J81*INDEX(extract[FREE_PWD_PERCENT], 1),P80)))</f>
        <v>10473.77594407548</v>
      </c>
      <c r="Q81">
        <f t="shared" si="18"/>
        <v>94300.319728614078</v>
      </c>
      <c r="R81">
        <f t="shared" si="19"/>
        <v>0</v>
      </c>
      <c r="S81">
        <f t="shared" si="20"/>
        <v>104774.09567268955</v>
      </c>
      <c r="T81">
        <f t="shared" si="21"/>
        <v>79662.360082175423</v>
      </c>
      <c r="U81">
        <f t="shared" si="22"/>
        <v>0</v>
      </c>
      <c r="V81">
        <f t="shared" si="23"/>
        <v>2603.2310101683197</v>
      </c>
      <c r="W81">
        <f t="shared" si="24"/>
        <v>82265.591092343748</v>
      </c>
      <c r="X81">
        <f t="shared" si="25"/>
        <v>95873.677984339738</v>
      </c>
    </row>
    <row r="82" spans="1:24" x14ac:dyDescent="0.3">
      <c r="A82">
        <v>80</v>
      </c>
      <c r="B82">
        <f>IF(A82&gt;0,EOMONTH(B81,1),INDEX(extract[VALUATION_DATE], 1))</f>
        <v>47726</v>
      </c>
      <c r="C82">
        <f>IF(A82=0,DAYS360(INDEX(extract[ISSUE_DATE], 1),B82)/30,C81+1)</f>
        <v>98</v>
      </c>
      <c r="D82">
        <f t="shared" si="13"/>
        <v>9</v>
      </c>
      <c r="E82">
        <f>INDEX(extract[ISSUE_AGE], 1)+D82-1</f>
        <v>56</v>
      </c>
      <c r="F82">
        <f>INDEX(mortality_0[PROBABILITY],MATCH(E82, mortality_0[AGE]))</f>
        <v>5.7759999999999999E-3</v>
      </c>
      <c r="G82">
        <f t="shared" si="14"/>
        <v>4.8261230527035792E-4</v>
      </c>
      <c r="H82">
        <f>INDEX(valuation_rate_0[rate],0+1)</f>
        <v>4.2500000000000003E-2</v>
      </c>
      <c r="I82">
        <f t="shared" si="15"/>
        <v>0.75769236149256936</v>
      </c>
      <c r="J82">
        <f>IF(A82&gt;0,J81+L81-M81-N81,INDEX(extract[FUND_VALUE], 1))</f>
        <v>104810.44451060098</v>
      </c>
      <c r="K82">
        <f>IF((B82&lt;INDEX(extract[GUARANTEE_END], 1)),INDEX(extract[CURRENT_RATE], 1),INDEX(extract[MINIMUM_RATE], 1))</f>
        <v>0.01</v>
      </c>
      <c r="L82">
        <f t="shared" si="16"/>
        <v>86.944258503107008</v>
      </c>
      <c r="M82">
        <f t="shared" si="17"/>
        <v>50.582810241672071</v>
      </c>
      <c r="N82">
        <f>0</f>
        <v>0</v>
      </c>
      <c r="O82">
        <f>IF((D82&lt;=INDEX(surr_charge_sch_0[POLICY_YEAR],COUNTA(surr_charge_sch_0[POLICY_YEAR]))),INDEX(surr_charge_sch_0[SURRENDER_CHARGE_PERCENT],MATCH(D82, surr_charge_sch_0[POLICY_YEAR])),INDEX(surr_charge_sch_0[SURRENDER_CHARGE_PERCENT],COUNTA(surr_charge_sch_0[SURRENDER_CHARGE_PERCENT])))</f>
        <v>0</v>
      </c>
      <c r="P82">
        <f>IF((A82=0),INDEX(extract[AVAILABLE_FPWD], 1),(IF(MOD(C82, 12)=0,J82*INDEX(extract[FREE_PWD_PERCENT], 1),P81)))</f>
        <v>10473.77594407548</v>
      </c>
      <c r="Q82">
        <f t="shared" si="18"/>
        <v>94336.668566525506</v>
      </c>
      <c r="R82">
        <f t="shared" si="19"/>
        <v>0</v>
      </c>
      <c r="S82">
        <f t="shared" si="20"/>
        <v>104810.44451060098</v>
      </c>
      <c r="T82">
        <f t="shared" si="21"/>
        <v>79414.073210323157</v>
      </c>
      <c r="U82">
        <f t="shared" si="22"/>
        <v>0</v>
      </c>
      <c r="V82">
        <f t="shared" si="23"/>
        <v>2641.6770454108555</v>
      </c>
      <c r="W82">
        <f t="shared" si="24"/>
        <v>82055.750255734019</v>
      </c>
      <c r="X82">
        <f t="shared" si="25"/>
        <v>95873.677984339738</v>
      </c>
    </row>
    <row r="83" spans="1:24" x14ac:dyDescent="0.3">
      <c r="A83">
        <v>81</v>
      </c>
      <c r="B83">
        <f>IF(A83&gt;0,EOMONTH(B82,1),INDEX(extract[VALUATION_DATE], 1))</f>
        <v>47756</v>
      </c>
      <c r="C83">
        <f>IF(A83=0,DAYS360(INDEX(extract[ISSUE_DATE], 1),B83)/30,C82+1)</f>
        <v>99</v>
      </c>
      <c r="D83">
        <f t="shared" si="13"/>
        <v>9</v>
      </c>
      <c r="E83">
        <f>INDEX(extract[ISSUE_AGE], 1)+D83-1</f>
        <v>56</v>
      </c>
      <c r="F83">
        <f>INDEX(mortality_0[PROBABILITY],MATCH(E83, mortality_0[AGE]))</f>
        <v>5.7759999999999999E-3</v>
      </c>
      <c r="G83">
        <f t="shared" si="14"/>
        <v>4.8261230527035792E-4</v>
      </c>
      <c r="H83">
        <f>INDEX(valuation_rate_0[rate],0+1)</f>
        <v>4.2500000000000003E-2</v>
      </c>
      <c r="I83">
        <f t="shared" si="15"/>
        <v>0.75506887844710846</v>
      </c>
      <c r="J83">
        <f>IF(A83&gt;0,J82+L82-M82-N82,INDEX(extract[FUND_VALUE], 1))</f>
        <v>104846.80595886242</v>
      </c>
      <c r="K83">
        <f>IF((B83&lt;INDEX(extract[GUARANTEE_END], 1)),INDEX(extract[CURRENT_RATE], 1),INDEX(extract[MINIMUM_RATE], 1))</f>
        <v>0.01</v>
      </c>
      <c r="L83">
        <f t="shared" si="16"/>
        <v>86.974421710332692</v>
      </c>
      <c r="M83">
        <f t="shared" si="17"/>
        <v>50.60035872404049</v>
      </c>
      <c r="N83">
        <f>0</f>
        <v>0</v>
      </c>
      <c r="O83">
        <f>IF((D83&lt;=INDEX(surr_charge_sch_0[POLICY_YEAR],COUNTA(surr_charge_sch_0[POLICY_YEAR]))),INDEX(surr_charge_sch_0[SURRENDER_CHARGE_PERCENT],MATCH(D83, surr_charge_sch_0[POLICY_YEAR])),INDEX(surr_charge_sch_0[SURRENDER_CHARGE_PERCENT],COUNTA(surr_charge_sch_0[SURRENDER_CHARGE_PERCENT])))</f>
        <v>0</v>
      </c>
      <c r="P83">
        <f>IF((A83=0),INDEX(extract[AVAILABLE_FPWD], 1),(IF(MOD(C83, 12)=0,J83*INDEX(extract[FREE_PWD_PERCENT], 1),P82)))</f>
        <v>10473.77594407548</v>
      </c>
      <c r="Q83">
        <f t="shared" si="18"/>
        <v>94373.030014786942</v>
      </c>
      <c r="R83">
        <f t="shared" si="19"/>
        <v>0</v>
      </c>
      <c r="S83">
        <f t="shared" si="20"/>
        <v>104846.80595886242</v>
      </c>
      <c r="T83">
        <f t="shared" si="21"/>
        <v>79166.560184119851</v>
      </c>
      <c r="U83">
        <f t="shared" si="22"/>
        <v>0</v>
      </c>
      <c r="V83">
        <f t="shared" si="23"/>
        <v>2680.0032543537986</v>
      </c>
      <c r="W83">
        <f t="shared" si="24"/>
        <v>81846.563438473648</v>
      </c>
      <c r="X83">
        <f t="shared" si="25"/>
        <v>95873.677984339738</v>
      </c>
    </row>
    <row r="84" spans="1:24" x14ac:dyDescent="0.3">
      <c r="A84">
        <v>82</v>
      </c>
      <c r="B84">
        <f>IF(A84&gt;0,EOMONTH(B83,1),INDEX(extract[VALUATION_DATE], 1))</f>
        <v>47787</v>
      </c>
      <c r="C84">
        <f>IF(A84=0,DAYS360(INDEX(extract[ISSUE_DATE], 1),B84)/30,C83+1)</f>
        <v>100</v>
      </c>
      <c r="D84">
        <f t="shared" si="13"/>
        <v>9</v>
      </c>
      <c r="E84">
        <f>INDEX(extract[ISSUE_AGE], 1)+D84-1</f>
        <v>56</v>
      </c>
      <c r="F84">
        <f>INDEX(mortality_0[PROBABILITY],MATCH(E84, mortality_0[AGE]))</f>
        <v>5.7759999999999999E-3</v>
      </c>
      <c r="G84">
        <f t="shared" si="14"/>
        <v>4.8261230527035792E-4</v>
      </c>
      <c r="H84">
        <f>INDEX(valuation_rate_0[rate],0+1)</f>
        <v>4.2500000000000003E-2</v>
      </c>
      <c r="I84">
        <f t="shared" si="15"/>
        <v>0.75245447911905006</v>
      </c>
      <c r="J84">
        <f>IF(A84&gt;0,J83+L83-M83-N83,INDEX(extract[FUND_VALUE], 1))</f>
        <v>104883.1800218487</v>
      </c>
      <c r="K84">
        <f>IF((B84&lt;INDEX(extract[GUARANTEE_END], 1)),INDEX(extract[CURRENT_RATE], 1),INDEX(extract[MINIMUM_RATE], 1))</f>
        <v>0.01</v>
      </c>
      <c r="L84">
        <f t="shared" si="16"/>
        <v>87.00459538195345</v>
      </c>
      <c r="M84">
        <f t="shared" si="17"/>
        <v>50.617913294430352</v>
      </c>
      <c r="N84">
        <f>0</f>
        <v>0</v>
      </c>
      <c r="O84">
        <f>IF((D84&lt;=INDEX(surr_charge_sch_0[POLICY_YEAR],COUNTA(surr_charge_sch_0[POLICY_YEAR]))),INDEX(surr_charge_sch_0[SURRENDER_CHARGE_PERCENT],MATCH(D84, surr_charge_sch_0[POLICY_YEAR])),INDEX(surr_charge_sch_0[SURRENDER_CHARGE_PERCENT],COUNTA(surr_charge_sch_0[SURRENDER_CHARGE_PERCENT])))</f>
        <v>0</v>
      </c>
      <c r="P84">
        <f>IF((A84=0),INDEX(extract[AVAILABLE_FPWD], 1),(IF(MOD(C84, 12)=0,J84*INDEX(extract[FREE_PWD_PERCENT], 1),P83)))</f>
        <v>10473.77594407548</v>
      </c>
      <c r="Q84">
        <f t="shared" si="18"/>
        <v>94409.40407777323</v>
      </c>
      <c r="R84">
        <f t="shared" si="19"/>
        <v>0</v>
      </c>
      <c r="S84">
        <f t="shared" si="20"/>
        <v>104883.1800218487</v>
      </c>
      <c r="T84">
        <f t="shared" si="21"/>
        <v>78919.81859168972</v>
      </c>
      <c r="U84">
        <f t="shared" si="22"/>
        <v>0</v>
      </c>
      <c r="V84">
        <f t="shared" si="23"/>
        <v>2718.210010464581</v>
      </c>
      <c r="W84">
        <f t="shared" si="24"/>
        <v>81638.0286021543</v>
      </c>
      <c r="X84">
        <f t="shared" si="25"/>
        <v>95873.677984339738</v>
      </c>
    </row>
    <row r="85" spans="1:24" x14ac:dyDescent="0.3">
      <c r="A85">
        <v>83</v>
      </c>
      <c r="B85">
        <f>IF(A85&gt;0,EOMONTH(B84,1),INDEX(extract[VALUATION_DATE], 1))</f>
        <v>47817</v>
      </c>
      <c r="C85">
        <f>IF(A85=0,DAYS360(INDEX(extract[ISSUE_DATE], 1),B85)/30,C84+1)</f>
        <v>101</v>
      </c>
      <c r="D85">
        <f t="shared" si="13"/>
        <v>9</v>
      </c>
      <c r="E85">
        <f>INDEX(extract[ISSUE_AGE], 1)+D85-1</f>
        <v>56</v>
      </c>
      <c r="F85">
        <f>INDEX(mortality_0[PROBABILITY],MATCH(E85, mortality_0[AGE]))</f>
        <v>5.7759999999999999E-3</v>
      </c>
      <c r="G85">
        <f t="shared" si="14"/>
        <v>4.8261230527035792E-4</v>
      </c>
      <c r="H85">
        <f>INDEX(valuation_rate_0[rate],0+1)</f>
        <v>4.2500000000000003E-2</v>
      </c>
      <c r="I85">
        <f t="shared" si="15"/>
        <v>0.7498491320563434</v>
      </c>
      <c r="J85">
        <f>IF(A85&gt;0,J84+L84-M84-N84,INDEX(extract[FUND_VALUE], 1))</f>
        <v>104919.56670393623</v>
      </c>
      <c r="K85">
        <f>IF((B85&lt;INDEX(extract[GUARANTEE_END], 1)),INDEX(extract[CURRENT_RATE], 1),INDEX(extract[MINIMUM_RATE], 1))</f>
        <v>0.01</v>
      </c>
      <c r="L85">
        <f t="shared" si="16"/>
        <v>87.034779521599646</v>
      </c>
      <c r="M85">
        <f t="shared" si="17"/>
        <v>50.635473954953753</v>
      </c>
      <c r="N85">
        <f>0</f>
        <v>0</v>
      </c>
      <c r="O85">
        <f>IF((D85&lt;=INDEX(surr_charge_sch_0[POLICY_YEAR],COUNTA(surr_charge_sch_0[POLICY_YEAR]))),INDEX(surr_charge_sch_0[SURRENDER_CHARGE_PERCENT],MATCH(D85, surr_charge_sch_0[POLICY_YEAR])),INDEX(surr_charge_sch_0[SURRENDER_CHARGE_PERCENT],COUNTA(surr_charge_sch_0[SURRENDER_CHARGE_PERCENT])))</f>
        <v>0</v>
      </c>
      <c r="P85">
        <f>IF((A85=0),INDEX(extract[AVAILABLE_FPWD], 1),(IF(MOD(C85, 12)=0,J85*INDEX(extract[FREE_PWD_PERCENT], 1),P84)))</f>
        <v>10473.77594407548</v>
      </c>
      <c r="Q85">
        <f t="shared" si="18"/>
        <v>94445.790759860756</v>
      </c>
      <c r="R85">
        <f t="shared" si="19"/>
        <v>0</v>
      </c>
      <c r="S85">
        <f t="shared" si="20"/>
        <v>104919.56670393623</v>
      </c>
      <c r="T85">
        <f t="shared" si="21"/>
        <v>78673.846028674205</v>
      </c>
      <c r="U85">
        <f t="shared" si="22"/>
        <v>0</v>
      </c>
      <c r="V85">
        <f t="shared" si="23"/>
        <v>2756.2976860466347</v>
      </c>
      <c r="W85">
        <f t="shared" si="24"/>
        <v>81430.143714720834</v>
      </c>
      <c r="X85">
        <f t="shared" si="25"/>
        <v>95873.677984339738</v>
      </c>
    </row>
    <row r="86" spans="1:24" x14ac:dyDescent="0.3">
      <c r="A86">
        <v>84</v>
      </c>
      <c r="B86">
        <f>IF(A86&gt;0,EOMONTH(B85,1),INDEX(extract[VALUATION_DATE], 1))</f>
        <v>47848</v>
      </c>
      <c r="C86">
        <f>IF(A86=0,DAYS360(INDEX(extract[ISSUE_DATE], 1),B86)/30,C85+1)</f>
        <v>102</v>
      </c>
      <c r="D86">
        <f t="shared" si="13"/>
        <v>9</v>
      </c>
      <c r="E86">
        <f>INDEX(extract[ISSUE_AGE], 1)+D86-1</f>
        <v>56</v>
      </c>
      <c r="F86">
        <f>INDEX(mortality_0[PROBABILITY],MATCH(E86, mortality_0[AGE]))</f>
        <v>5.7759999999999999E-3</v>
      </c>
      <c r="G86">
        <f t="shared" si="14"/>
        <v>4.8261230527035792E-4</v>
      </c>
      <c r="H86">
        <f>INDEX(valuation_rate_0[rate],0+1)</f>
        <v>4.2500000000000003E-2</v>
      </c>
      <c r="I86">
        <f t="shared" si="15"/>
        <v>0.74725280591583931</v>
      </c>
      <c r="J86">
        <f>IF(A86&gt;0,J85+L85-M85-N85,INDEX(extract[FUND_VALUE], 1))</f>
        <v>104955.96600950287</v>
      </c>
      <c r="K86">
        <f>IF((B86&lt;INDEX(extract[GUARANTEE_END], 1)),INDEX(extract[CURRENT_RATE], 1),INDEX(extract[MINIMUM_RATE], 1))</f>
        <v>0.01</v>
      </c>
      <c r="L86">
        <f t="shared" si="16"/>
        <v>87.064974132902904</v>
      </c>
      <c r="M86">
        <f t="shared" si="17"/>
        <v>50.653040707723505</v>
      </c>
      <c r="N86">
        <f>0</f>
        <v>0</v>
      </c>
      <c r="O86">
        <f>IF((D86&lt;=INDEX(surr_charge_sch_0[POLICY_YEAR],COUNTA(surr_charge_sch_0[POLICY_YEAR]))),INDEX(surr_charge_sch_0[SURRENDER_CHARGE_PERCENT],MATCH(D86, surr_charge_sch_0[POLICY_YEAR])),INDEX(surr_charge_sch_0[SURRENDER_CHARGE_PERCENT],COUNTA(surr_charge_sch_0[SURRENDER_CHARGE_PERCENT])))</f>
        <v>0</v>
      </c>
      <c r="P86">
        <f>IF((A86=0),INDEX(extract[AVAILABLE_FPWD], 1),(IF(MOD(C86, 12)=0,J86*INDEX(extract[FREE_PWD_PERCENT], 1),P85)))</f>
        <v>10473.77594407548</v>
      </c>
      <c r="Q86">
        <f t="shared" si="18"/>
        <v>94482.190065427392</v>
      </c>
      <c r="R86">
        <f t="shared" si="19"/>
        <v>0</v>
      </c>
      <c r="S86">
        <f t="shared" si="20"/>
        <v>104955.96600950287</v>
      </c>
      <c r="T86">
        <f t="shared" si="21"/>
        <v>78428.640098208474</v>
      </c>
      <c r="U86">
        <f t="shared" si="22"/>
        <v>0</v>
      </c>
      <c r="V86">
        <f t="shared" si="23"/>
        <v>2794.2666522430181</v>
      </c>
      <c r="W86">
        <f t="shared" si="24"/>
        <v>81222.906750451497</v>
      </c>
      <c r="X86">
        <f t="shared" si="25"/>
        <v>95873.677984339738</v>
      </c>
    </row>
    <row r="87" spans="1:24" x14ac:dyDescent="0.3">
      <c r="A87">
        <v>85</v>
      </c>
      <c r="B87">
        <f>IF(A87&gt;0,EOMONTH(B86,1),INDEX(extract[VALUATION_DATE], 1))</f>
        <v>47879</v>
      </c>
      <c r="C87">
        <f>IF(A87=0,DAYS360(INDEX(extract[ISSUE_DATE], 1),B87)/30,C86+1)</f>
        <v>103</v>
      </c>
      <c r="D87">
        <f t="shared" si="13"/>
        <v>9</v>
      </c>
      <c r="E87">
        <f>INDEX(extract[ISSUE_AGE], 1)+D87-1</f>
        <v>56</v>
      </c>
      <c r="F87">
        <f>INDEX(mortality_0[PROBABILITY],MATCH(E87, mortality_0[AGE]))</f>
        <v>5.7759999999999999E-3</v>
      </c>
      <c r="G87">
        <f t="shared" si="14"/>
        <v>4.8261230527035792E-4</v>
      </c>
      <c r="H87">
        <f>INDEX(valuation_rate_0[rate],0+1)</f>
        <v>4.2500000000000003E-2</v>
      </c>
      <c r="I87">
        <f t="shared" si="15"/>
        <v>0.74466546946291334</v>
      </c>
      <c r="J87">
        <f>IF(A87&gt;0,J86+L86-M86-N86,INDEX(extract[FUND_VALUE], 1))</f>
        <v>104992.37794292804</v>
      </c>
      <c r="K87">
        <f>IF((B87&lt;INDEX(extract[GUARANTEE_END], 1)),INDEX(extract[CURRENT_RATE], 1),INDEX(extract[MINIMUM_RATE], 1))</f>
        <v>0.01</v>
      </c>
      <c r="L87">
        <f t="shared" si="16"/>
        <v>87.095179219496117</v>
      </c>
      <c r="M87">
        <f t="shared" si="17"/>
        <v>50.670613554853183</v>
      </c>
      <c r="N87">
        <f>0</f>
        <v>0</v>
      </c>
      <c r="O87">
        <f>IF((D87&lt;=INDEX(surr_charge_sch_0[POLICY_YEAR],COUNTA(surr_charge_sch_0[POLICY_YEAR]))),INDEX(surr_charge_sch_0[SURRENDER_CHARGE_PERCENT],MATCH(D87, surr_charge_sch_0[POLICY_YEAR])),INDEX(surr_charge_sch_0[SURRENDER_CHARGE_PERCENT],COUNTA(surr_charge_sch_0[SURRENDER_CHARGE_PERCENT])))</f>
        <v>0</v>
      </c>
      <c r="P87">
        <f>IF((A87=0),INDEX(extract[AVAILABLE_FPWD], 1),(IF(MOD(C87, 12)=0,J87*INDEX(extract[FREE_PWD_PERCENT], 1),P86)))</f>
        <v>10473.77594407548</v>
      </c>
      <c r="Q87">
        <f t="shared" si="18"/>
        <v>94518.601998852566</v>
      </c>
      <c r="R87">
        <f t="shared" si="19"/>
        <v>0</v>
      </c>
      <c r="S87">
        <f t="shared" si="20"/>
        <v>104992.37794292804</v>
      </c>
      <c r="T87">
        <f t="shared" si="21"/>
        <v>78184.198410898141</v>
      </c>
      <c r="U87">
        <f t="shared" si="22"/>
        <v>0</v>
      </c>
      <c r="V87">
        <f t="shared" si="23"/>
        <v>2832.1172790400337</v>
      </c>
      <c r="W87">
        <f t="shared" si="24"/>
        <v>81016.315689938172</v>
      </c>
      <c r="X87">
        <f t="shared" si="25"/>
        <v>95873.677984339738</v>
      </c>
    </row>
    <row r="88" spans="1:24" x14ac:dyDescent="0.3">
      <c r="A88">
        <v>86</v>
      </c>
      <c r="B88">
        <f>IF(A88&gt;0,EOMONTH(B87,1),INDEX(extract[VALUATION_DATE], 1))</f>
        <v>47907</v>
      </c>
      <c r="C88">
        <f>IF(A88=0,DAYS360(INDEX(extract[ISSUE_DATE], 1),B88)/30,C87+1)</f>
        <v>104</v>
      </c>
      <c r="D88">
        <f t="shared" si="13"/>
        <v>9</v>
      </c>
      <c r="E88">
        <f>INDEX(extract[ISSUE_AGE], 1)+D88-1</f>
        <v>56</v>
      </c>
      <c r="F88">
        <f>INDEX(mortality_0[PROBABILITY],MATCH(E88, mortality_0[AGE]))</f>
        <v>5.7759999999999999E-3</v>
      </c>
      <c r="G88">
        <f t="shared" si="14"/>
        <v>4.8261230527035792E-4</v>
      </c>
      <c r="H88">
        <f>INDEX(valuation_rate_0[rate],0+1)</f>
        <v>4.2500000000000003E-2</v>
      </c>
      <c r="I88">
        <f t="shared" si="15"/>
        <v>0.74208709157108965</v>
      </c>
      <c r="J88">
        <f>IF(A88&gt;0,J87+L87-M87-N87,INDEX(extract[FUND_VALUE], 1))</f>
        <v>105028.80250859268</v>
      </c>
      <c r="K88">
        <f>IF((B88&lt;INDEX(extract[GUARANTEE_END], 1)),INDEX(extract[CURRENT_RATE], 1),INDEX(extract[MINIMUM_RATE], 1))</f>
        <v>0.01</v>
      </c>
      <c r="L88">
        <f t="shared" si="16"/>
        <v>87.125394785013441</v>
      </c>
      <c r="M88">
        <f t="shared" si="17"/>
        <v>50.688192498457063</v>
      </c>
      <c r="N88">
        <f>0</f>
        <v>0</v>
      </c>
      <c r="O88">
        <f>IF((D88&lt;=INDEX(surr_charge_sch_0[POLICY_YEAR],COUNTA(surr_charge_sch_0[POLICY_YEAR]))),INDEX(surr_charge_sch_0[SURRENDER_CHARGE_PERCENT],MATCH(D88, surr_charge_sch_0[POLICY_YEAR])),INDEX(surr_charge_sch_0[SURRENDER_CHARGE_PERCENT],COUNTA(surr_charge_sch_0[SURRENDER_CHARGE_PERCENT])))</f>
        <v>0</v>
      </c>
      <c r="P88">
        <f>IF((A88=0),INDEX(extract[AVAILABLE_FPWD], 1),(IF(MOD(C88, 12)=0,J88*INDEX(extract[FREE_PWD_PERCENT], 1),P87)))</f>
        <v>10473.77594407548</v>
      </c>
      <c r="Q88">
        <f t="shared" si="18"/>
        <v>94555.026564517204</v>
      </c>
      <c r="R88">
        <f t="shared" si="19"/>
        <v>0</v>
      </c>
      <c r="S88">
        <f t="shared" si="20"/>
        <v>105028.80250859268</v>
      </c>
      <c r="T88">
        <f t="shared" si="21"/>
        <v>77940.518584795907</v>
      </c>
      <c r="U88">
        <f t="shared" si="22"/>
        <v>0</v>
      </c>
      <c r="V88">
        <f t="shared" si="23"/>
        <v>2869.8499352708322</v>
      </c>
      <c r="W88">
        <f t="shared" si="24"/>
        <v>80810.368520066739</v>
      </c>
      <c r="X88">
        <f t="shared" si="25"/>
        <v>95873.677984339738</v>
      </c>
    </row>
    <row r="89" spans="1:24" x14ac:dyDescent="0.3">
      <c r="A89">
        <v>87</v>
      </c>
      <c r="B89">
        <f>IF(A89&gt;0,EOMONTH(B88,1),INDEX(extract[VALUATION_DATE], 1))</f>
        <v>47938</v>
      </c>
      <c r="C89">
        <f>IF(A89=0,DAYS360(INDEX(extract[ISSUE_DATE], 1),B89)/30,C88+1)</f>
        <v>105</v>
      </c>
      <c r="D89">
        <f t="shared" si="13"/>
        <v>9</v>
      </c>
      <c r="E89">
        <f>INDEX(extract[ISSUE_AGE], 1)+D89-1</f>
        <v>56</v>
      </c>
      <c r="F89">
        <f>INDEX(mortality_0[PROBABILITY],MATCH(E89, mortality_0[AGE]))</f>
        <v>5.7759999999999999E-3</v>
      </c>
      <c r="G89">
        <f t="shared" si="14"/>
        <v>4.8261230527035792E-4</v>
      </c>
      <c r="H89">
        <f>INDEX(valuation_rate_0[rate],0+1)</f>
        <v>4.2500000000000003E-2</v>
      </c>
      <c r="I89">
        <f t="shared" si="15"/>
        <v>0.73951764122166674</v>
      </c>
      <c r="J89">
        <f>IF(A89&gt;0,J88+L88-M88-N88,INDEX(extract[FUND_VALUE], 1))</f>
        <v>105065.23971087924</v>
      </c>
      <c r="K89">
        <f>IF((B89&lt;INDEX(extract[GUARANTEE_END], 1)),INDEX(extract[CURRENT_RATE], 1),INDEX(extract[MINIMUM_RATE], 1))</f>
        <v>0.01</v>
      </c>
      <c r="L89">
        <f t="shared" si="16"/>
        <v>87.155620833090282</v>
      </c>
      <c r="M89">
        <f t="shared" si="17"/>
        <v>50.705777540650182</v>
      </c>
      <c r="N89">
        <f>0</f>
        <v>0</v>
      </c>
      <c r="O89">
        <f>IF((D89&lt;=INDEX(surr_charge_sch_0[POLICY_YEAR],COUNTA(surr_charge_sch_0[POLICY_YEAR]))),INDEX(surr_charge_sch_0[SURRENDER_CHARGE_PERCENT],MATCH(D89, surr_charge_sch_0[POLICY_YEAR])),INDEX(surr_charge_sch_0[SURRENDER_CHARGE_PERCENT],COUNTA(surr_charge_sch_0[SURRENDER_CHARGE_PERCENT])))</f>
        <v>0</v>
      </c>
      <c r="P89">
        <f>IF((A89=0),INDEX(extract[AVAILABLE_FPWD], 1),(IF(MOD(C89, 12)=0,J89*INDEX(extract[FREE_PWD_PERCENT], 1),P88)))</f>
        <v>10473.77594407548</v>
      </c>
      <c r="Q89">
        <f t="shared" si="18"/>
        <v>94591.463766803761</v>
      </c>
      <c r="R89">
        <f t="shared" si="19"/>
        <v>0</v>
      </c>
      <c r="S89">
        <f t="shared" si="20"/>
        <v>105065.23971087924</v>
      </c>
      <c r="T89">
        <f t="shared" si="21"/>
        <v>77697.598245378409</v>
      </c>
      <c r="U89">
        <f t="shared" si="22"/>
        <v>0</v>
      </c>
      <c r="V89">
        <f t="shared" si="23"/>
        <v>2907.4649886190077</v>
      </c>
      <c r="W89">
        <f t="shared" si="24"/>
        <v>80605.063233997411</v>
      </c>
      <c r="X89">
        <f t="shared" si="25"/>
        <v>95873.677984339738</v>
      </c>
    </row>
    <row r="90" spans="1:24" x14ac:dyDescent="0.3">
      <c r="A90">
        <v>88</v>
      </c>
      <c r="B90">
        <f>IF(A90&gt;0,EOMONTH(B89,1),INDEX(extract[VALUATION_DATE], 1))</f>
        <v>47968</v>
      </c>
      <c r="C90">
        <f>IF(A90=0,DAYS360(INDEX(extract[ISSUE_DATE], 1),B90)/30,C89+1)</f>
        <v>106</v>
      </c>
      <c r="D90">
        <f t="shared" si="13"/>
        <v>9</v>
      </c>
      <c r="E90">
        <f>INDEX(extract[ISSUE_AGE], 1)+D90-1</f>
        <v>56</v>
      </c>
      <c r="F90">
        <f>INDEX(mortality_0[PROBABILITY],MATCH(E90, mortality_0[AGE]))</f>
        <v>5.7759999999999999E-3</v>
      </c>
      <c r="G90">
        <f t="shared" si="14"/>
        <v>4.8261230527035792E-4</v>
      </c>
      <c r="H90">
        <f>INDEX(valuation_rate_0[rate],0+1)</f>
        <v>4.2500000000000003E-2</v>
      </c>
      <c r="I90">
        <f t="shared" si="15"/>
        <v>0.73695708750334432</v>
      </c>
      <c r="J90">
        <f>IF(A90&gt;0,J89+L89-M89-N89,INDEX(extract[FUND_VALUE], 1))</f>
        <v>105101.68955417167</v>
      </c>
      <c r="K90">
        <f>IF((B90&lt;INDEX(extract[GUARANTEE_END], 1)),INDEX(extract[CURRENT_RATE], 1),INDEX(extract[MINIMUM_RATE], 1))</f>
        <v>0.01</v>
      </c>
      <c r="L90">
        <f t="shared" si="16"/>
        <v>87.185857367363297</v>
      </c>
      <c r="M90">
        <f t="shared" si="17"/>
        <v>50.723368683548287</v>
      </c>
      <c r="N90">
        <f>0</f>
        <v>0</v>
      </c>
      <c r="O90">
        <f>IF((D90&lt;=INDEX(surr_charge_sch_0[POLICY_YEAR],COUNTA(surr_charge_sch_0[POLICY_YEAR]))),INDEX(surr_charge_sch_0[SURRENDER_CHARGE_PERCENT],MATCH(D90, surr_charge_sch_0[POLICY_YEAR])),INDEX(surr_charge_sch_0[SURRENDER_CHARGE_PERCENT],COUNTA(surr_charge_sch_0[SURRENDER_CHARGE_PERCENT])))</f>
        <v>0</v>
      </c>
      <c r="P90">
        <f>IF((A90=0),INDEX(extract[AVAILABLE_FPWD], 1),(IF(MOD(C90, 12)=0,J90*INDEX(extract[FREE_PWD_PERCENT], 1),P89)))</f>
        <v>10473.77594407548</v>
      </c>
      <c r="Q90">
        <f t="shared" si="18"/>
        <v>94627.913610096191</v>
      </c>
      <c r="R90">
        <f t="shared" si="19"/>
        <v>0</v>
      </c>
      <c r="S90">
        <f t="shared" si="20"/>
        <v>105101.68955417167</v>
      </c>
      <c r="T90">
        <f t="shared" si="21"/>
        <v>77455.435025523024</v>
      </c>
      <c r="U90">
        <f t="shared" si="22"/>
        <v>0</v>
      </c>
      <c r="V90">
        <f t="shared" si="23"/>
        <v>2944.96280562218</v>
      </c>
      <c r="W90">
        <f t="shared" si="24"/>
        <v>80400.397831145208</v>
      </c>
      <c r="X90">
        <f t="shared" si="25"/>
        <v>95873.677984339738</v>
      </c>
    </row>
    <row r="91" spans="1:24" x14ac:dyDescent="0.3">
      <c r="A91">
        <v>89</v>
      </c>
      <c r="B91">
        <f>IF(A91&gt;0,EOMONTH(B90,1),INDEX(extract[VALUATION_DATE], 1))</f>
        <v>47999</v>
      </c>
      <c r="C91">
        <f>IF(A91=0,DAYS360(INDEX(extract[ISSUE_DATE], 1),B91)/30,C90+1)</f>
        <v>107</v>
      </c>
      <c r="D91">
        <f t="shared" si="13"/>
        <v>9</v>
      </c>
      <c r="E91">
        <f>INDEX(extract[ISSUE_AGE], 1)+D91-1</f>
        <v>56</v>
      </c>
      <c r="F91">
        <f>INDEX(mortality_0[PROBABILITY],MATCH(E91, mortality_0[AGE]))</f>
        <v>5.7759999999999999E-3</v>
      </c>
      <c r="G91">
        <f t="shared" si="14"/>
        <v>4.8261230527035792E-4</v>
      </c>
      <c r="H91">
        <f>INDEX(valuation_rate_0[rate],0+1)</f>
        <v>4.2500000000000003E-2</v>
      </c>
      <c r="I91">
        <f t="shared" si="15"/>
        <v>0.73440539961185136</v>
      </c>
      <c r="J91">
        <f>IF(A91&gt;0,J90+L90-M90-N90,INDEX(extract[FUND_VALUE], 1))</f>
        <v>105138.15204285548</v>
      </c>
      <c r="K91">
        <f>IF((B91&lt;INDEX(extract[GUARANTEE_END], 1)),INDEX(extract[CURRENT_RATE], 1),INDEX(extract[MINIMUM_RATE], 1))</f>
        <v>0.01</v>
      </c>
      <c r="L91">
        <f t="shared" si="16"/>
        <v>87.216104391470438</v>
      </c>
      <c r="M91">
        <f t="shared" si="17"/>
        <v>50.740965929267873</v>
      </c>
      <c r="N91">
        <f>0</f>
        <v>0</v>
      </c>
      <c r="O91">
        <f>IF((D91&lt;=INDEX(surr_charge_sch_0[POLICY_YEAR],COUNTA(surr_charge_sch_0[POLICY_YEAR]))),INDEX(surr_charge_sch_0[SURRENDER_CHARGE_PERCENT],MATCH(D91, surr_charge_sch_0[POLICY_YEAR])),INDEX(surr_charge_sch_0[SURRENDER_CHARGE_PERCENT],COUNTA(surr_charge_sch_0[SURRENDER_CHARGE_PERCENT])))</f>
        <v>0</v>
      </c>
      <c r="P91">
        <f>IF((A91=0),INDEX(extract[AVAILABLE_FPWD], 1),(IF(MOD(C91, 12)=0,J91*INDEX(extract[FREE_PWD_PERCENT], 1),P90)))</f>
        <v>10473.77594407548</v>
      </c>
      <c r="Q91">
        <f t="shared" si="18"/>
        <v>94664.376098780005</v>
      </c>
      <c r="R91">
        <f t="shared" si="19"/>
        <v>0</v>
      </c>
      <c r="S91">
        <f t="shared" si="20"/>
        <v>105138.15204285548</v>
      </c>
      <c r="T91">
        <f t="shared" si="21"/>
        <v>77214.026565484863</v>
      </c>
      <c r="U91">
        <f t="shared" si="22"/>
        <v>0</v>
      </c>
      <c r="V91">
        <f t="shared" si="23"/>
        <v>2982.3437516755662</v>
      </c>
      <c r="W91">
        <f t="shared" si="24"/>
        <v>80196.370317160428</v>
      </c>
      <c r="X91">
        <f t="shared" si="25"/>
        <v>95873.677984339738</v>
      </c>
    </row>
    <row r="92" spans="1:24" x14ac:dyDescent="0.3">
      <c r="A92">
        <v>90</v>
      </c>
      <c r="B92">
        <f>IF(A92&gt;0,EOMONTH(B91,1),INDEX(extract[VALUATION_DATE], 1))</f>
        <v>48029</v>
      </c>
      <c r="C92">
        <f>IF(A92=0,DAYS360(INDEX(extract[ISSUE_DATE], 1),B92)/30,C91+1)</f>
        <v>108</v>
      </c>
      <c r="D92">
        <f t="shared" si="13"/>
        <v>10</v>
      </c>
      <c r="E92">
        <f>INDEX(extract[ISSUE_AGE], 1)+D92-1</f>
        <v>57</v>
      </c>
      <c r="F92">
        <f>INDEX(mortality_0[PROBABILITY],MATCH(E92, mortality_0[AGE]))</f>
        <v>6.1749999999999999E-3</v>
      </c>
      <c r="G92">
        <f t="shared" si="14"/>
        <v>5.1604548298112007E-4</v>
      </c>
      <c r="H92">
        <f>INDEX(valuation_rate_0[rate],0+1)</f>
        <v>4.2500000000000003E-2</v>
      </c>
      <c r="I92">
        <f t="shared" si="15"/>
        <v>0.73186254684957552</v>
      </c>
      <c r="J92">
        <f>IF(A92&gt;0,J91+L91-M91-N91,INDEX(extract[FUND_VALUE], 1))</f>
        <v>105174.62718131769</v>
      </c>
      <c r="K92">
        <f>IF((B92&lt;INDEX(extract[GUARANTEE_END], 1)),INDEX(extract[CURRENT_RATE], 1),INDEX(extract[MINIMUM_RATE], 1))</f>
        <v>0.01</v>
      </c>
      <c r="L92">
        <f t="shared" si="16"/>
        <v>87.24636190905089</v>
      </c>
      <c r="M92">
        <f t="shared" si="17"/>
        <v>54.274891281142324</v>
      </c>
      <c r="N92">
        <f>0</f>
        <v>0</v>
      </c>
      <c r="O92">
        <f>IF((D92&lt;=INDEX(surr_charge_sch_0[POLICY_YEAR],COUNTA(surr_charge_sch_0[POLICY_YEAR]))),INDEX(surr_charge_sch_0[SURRENDER_CHARGE_PERCENT],MATCH(D92, surr_charge_sch_0[POLICY_YEAR])),INDEX(surr_charge_sch_0[SURRENDER_CHARGE_PERCENT],COUNTA(surr_charge_sch_0[SURRENDER_CHARGE_PERCENT])))</f>
        <v>0</v>
      </c>
      <c r="P92">
        <f>IF((A92=0),INDEX(extract[AVAILABLE_FPWD], 1),(IF(MOD(C92, 12)=0,J92*INDEX(extract[FREE_PWD_PERCENT], 1),P91)))</f>
        <v>10517.46271813177</v>
      </c>
      <c r="Q92">
        <f t="shared" si="18"/>
        <v>94657.164463185909</v>
      </c>
      <c r="R92">
        <f t="shared" si="19"/>
        <v>0</v>
      </c>
      <c r="S92">
        <f t="shared" si="20"/>
        <v>105174.62718131769</v>
      </c>
      <c r="T92">
        <f t="shared" si="21"/>
        <v>76973.370512873749</v>
      </c>
      <c r="U92">
        <f t="shared" si="22"/>
        <v>0</v>
      </c>
      <c r="V92">
        <f t="shared" si="23"/>
        <v>3019.6081910355415</v>
      </c>
      <c r="W92">
        <f t="shared" si="24"/>
        <v>79992.978703909292</v>
      </c>
      <c r="X92">
        <f t="shared" si="25"/>
        <v>95873.677984339738</v>
      </c>
    </row>
    <row r="93" spans="1:24" x14ac:dyDescent="0.3">
      <c r="A93">
        <v>91</v>
      </c>
      <c r="B93">
        <f>IF(A93&gt;0,EOMONTH(B92,1),INDEX(extract[VALUATION_DATE], 1))</f>
        <v>48060</v>
      </c>
      <c r="C93">
        <f>IF(A93=0,DAYS360(INDEX(extract[ISSUE_DATE], 1),B93)/30,C92+1)</f>
        <v>109</v>
      </c>
      <c r="D93">
        <f t="shared" si="13"/>
        <v>10</v>
      </c>
      <c r="E93">
        <f>INDEX(extract[ISSUE_AGE], 1)+D93-1</f>
        <v>57</v>
      </c>
      <c r="F93">
        <f>INDEX(mortality_0[PROBABILITY],MATCH(E93, mortality_0[AGE]))</f>
        <v>6.1749999999999999E-3</v>
      </c>
      <c r="G93">
        <f t="shared" si="14"/>
        <v>5.1604548298112007E-4</v>
      </c>
      <c r="H93">
        <f>INDEX(valuation_rate_0[rate],0+1)</f>
        <v>4.2500000000000003E-2</v>
      </c>
      <c r="I93">
        <f t="shared" si="15"/>
        <v>0.729328498625194</v>
      </c>
      <c r="J93">
        <f>IF(A93&gt;0,J92+L92-M92-N92,INDEX(extract[FUND_VALUE], 1))</f>
        <v>105207.59865194561</v>
      </c>
      <c r="K93">
        <f>IF((B93&lt;INDEX(extract[GUARANTEE_END], 1)),INDEX(extract[CURRENT_RATE], 1),INDEX(extract[MINIMUM_RATE], 1))</f>
        <v>0.01</v>
      </c>
      <c r="L93">
        <f t="shared" si="16"/>
        <v>87.273713000622791</v>
      </c>
      <c r="M93">
        <f t="shared" si="17"/>
        <v>54.291906059627109</v>
      </c>
      <c r="N93">
        <f>0</f>
        <v>0</v>
      </c>
      <c r="O93">
        <f>IF((D93&lt;=INDEX(surr_charge_sch_0[POLICY_YEAR],COUNTA(surr_charge_sch_0[POLICY_YEAR]))),INDEX(surr_charge_sch_0[SURRENDER_CHARGE_PERCENT],MATCH(D93, surr_charge_sch_0[POLICY_YEAR])),INDEX(surr_charge_sch_0[SURRENDER_CHARGE_PERCENT],COUNTA(surr_charge_sch_0[SURRENDER_CHARGE_PERCENT])))</f>
        <v>0</v>
      </c>
      <c r="P93">
        <f>IF((A93=0),INDEX(extract[AVAILABLE_FPWD], 1),(IF(MOD(C93, 12)=0,J93*INDEX(extract[FREE_PWD_PERCENT], 1),P92)))</f>
        <v>10517.46271813177</v>
      </c>
      <c r="Q93">
        <f t="shared" si="18"/>
        <v>94690.135933813843</v>
      </c>
      <c r="R93">
        <f t="shared" si="19"/>
        <v>0</v>
      </c>
      <c r="S93">
        <f t="shared" si="20"/>
        <v>105207.59865194561</v>
      </c>
      <c r="T93">
        <f t="shared" si="21"/>
        <v>76730.899968785467</v>
      </c>
      <c r="U93">
        <f t="shared" si="22"/>
        <v>0</v>
      </c>
      <c r="V93">
        <f t="shared" si="23"/>
        <v>3059.3299511985419</v>
      </c>
      <c r="W93">
        <f t="shared" si="24"/>
        <v>79790.229919984005</v>
      </c>
      <c r="X93">
        <f t="shared" si="25"/>
        <v>95873.677984339738</v>
      </c>
    </row>
    <row r="94" spans="1:24" x14ac:dyDescent="0.3">
      <c r="A94">
        <v>92</v>
      </c>
      <c r="B94">
        <f>IF(A94&gt;0,EOMONTH(B93,1),INDEX(extract[VALUATION_DATE], 1))</f>
        <v>48091</v>
      </c>
      <c r="C94">
        <f>IF(A94=0,DAYS360(INDEX(extract[ISSUE_DATE], 1),B94)/30,C93+1)</f>
        <v>110</v>
      </c>
      <c r="D94">
        <f t="shared" si="13"/>
        <v>10</v>
      </c>
      <c r="E94">
        <f>INDEX(extract[ISSUE_AGE], 1)+D94-1</f>
        <v>57</v>
      </c>
      <c r="F94">
        <f>INDEX(mortality_0[PROBABILITY],MATCH(E94, mortality_0[AGE]))</f>
        <v>6.1749999999999999E-3</v>
      </c>
      <c r="G94">
        <f t="shared" si="14"/>
        <v>5.1604548298112007E-4</v>
      </c>
      <c r="H94">
        <f>INDEX(valuation_rate_0[rate],0+1)</f>
        <v>4.2500000000000003E-2</v>
      </c>
      <c r="I94">
        <f t="shared" si="15"/>
        <v>0.72680322445330514</v>
      </c>
      <c r="J94">
        <f>IF(A94&gt;0,J93+L93-M93-N93,INDEX(extract[FUND_VALUE], 1))</f>
        <v>105240.5804588866</v>
      </c>
      <c r="K94">
        <f>IF((B94&lt;INDEX(extract[GUARANTEE_END], 1)),INDEX(extract[CURRENT_RATE], 1),INDEX(extract[MINIMUM_RATE], 1))</f>
        <v>0.01</v>
      </c>
      <c r="L94">
        <f t="shared" si="16"/>
        <v>87.301072666560358</v>
      </c>
      <c r="M94">
        <f t="shared" si="17"/>
        <v>54.308926172119563</v>
      </c>
      <c r="N94">
        <f>0</f>
        <v>0</v>
      </c>
      <c r="O94">
        <f>IF((D94&lt;=INDEX(surr_charge_sch_0[POLICY_YEAR],COUNTA(surr_charge_sch_0[POLICY_YEAR]))),INDEX(surr_charge_sch_0[SURRENDER_CHARGE_PERCENT],MATCH(D94, surr_charge_sch_0[POLICY_YEAR])),INDEX(surr_charge_sch_0[SURRENDER_CHARGE_PERCENT],COUNTA(surr_charge_sch_0[SURRENDER_CHARGE_PERCENT])))</f>
        <v>0</v>
      </c>
      <c r="P94">
        <f>IF((A94=0),INDEX(extract[AVAILABLE_FPWD], 1),(IF(MOD(C94, 12)=0,J94*INDEX(extract[FREE_PWD_PERCENT], 1),P93)))</f>
        <v>10517.46271813177</v>
      </c>
      <c r="Q94">
        <f t="shared" si="18"/>
        <v>94723.117740754824</v>
      </c>
      <c r="R94">
        <f t="shared" si="19"/>
        <v>0</v>
      </c>
      <c r="S94">
        <f t="shared" si="20"/>
        <v>105240.5804588866</v>
      </c>
      <c r="T94">
        <f t="shared" si="21"/>
        <v>76489.193220856279</v>
      </c>
      <c r="U94">
        <f t="shared" si="22"/>
        <v>0</v>
      </c>
      <c r="V94">
        <f t="shared" si="23"/>
        <v>3098.9265855325098</v>
      </c>
      <c r="W94">
        <f t="shared" si="24"/>
        <v>79588.119806388786</v>
      </c>
      <c r="X94">
        <f t="shared" si="25"/>
        <v>95873.677984339738</v>
      </c>
    </row>
    <row r="95" spans="1:24" x14ac:dyDescent="0.3">
      <c r="A95">
        <v>93</v>
      </c>
      <c r="B95">
        <f>IF(A95&gt;0,EOMONTH(B94,1),INDEX(extract[VALUATION_DATE], 1))</f>
        <v>48121</v>
      </c>
      <c r="C95">
        <f>IF(A95=0,DAYS360(INDEX(extract[ISSUE_DATE], 1),B95)/30,C94+1)</f>
        <v>111</v>
      </c>
      <c r="D95">
        <f t="shared" si="13"/>
        <v>10</v>
      </c>
      <c r="E95">
        <f>INDEX(extract[ISSUE_AGE], 1)+D95-1</f>
        <v>57</v>
      </c>
      <c r="F95">
        <f>INDEX(mortality_0[PROBABILITY],MATCH(E95, mortality_0[AGE]))</f>
        <v>6.1749999999999999E-3</v>
      </c>
      <c r="G95">
        <f t="shared" si="14"/>
        <v>5.1604548298112007E-4</v>
      </c>
      <c r="H95">
        <f>INDEX(valuation_rate_0[rate],0+1)</f>
        <v>4.2500000000000003E-2</v>
      </c>
      <c r="I95">
        <f t="shared" si="15"/>
        <v>0.72428669395406209</v>
      </c>
      <c r="J95">
        <f>IF(A95&gt;0,J94+L94-M94-N94,INDEX(extract[FUND_VALUE], 1))</f>
        <v>105273.57260538105</v>
      </c>
      <c r="K95">
        <f>IF((B95&lt;INDEX(extract[GUARANTEE_END], 1)),INDEX(extract[CURRENT_RATE], 1),INDEX(extract[MINIMUM_RATE], 1))</f>
        <v>0.01</v>
      </c>
      <c r="L95">
        <f t="shared" si="16"/>
        <v>87.328440909551588</v>
      </c>
      <c r="M95">
        <f t="shared" si="17"/>
        <v>54.325951620291875</v>
      </c>
      <c r="N95">
        <f>0</f>
        <v>0</v>
      </c>
      <c r="O95">
        <f>IF((D95&lt;=INDEX(surr_charge_sch_0[POLICY_YEAR],COUNTA(surr_charge_sch_0[POLICY_YEAR]))),INDEX(surr_charge_sch_0[SURRENDER_CHARGE_PERCENT],MATCH(D95, surr_charge_sch_0[POLICY_YEAR])),INDEX(surr_charge_sch_0[SURRENDER_CHARGE_PERCENT],COUNTA(surr_charge_sch_0[SURRENDER_CHARGE_PERCENT])))</f>
        <v>0</v>
      </c>
      <c r="P95">
        <f>IF((A95=0),INDEX(extract[AVAILABLE_FPWD], 1),(IF(MOD(C95, 12)=0,J95*INDEX(extract[FREE_PWD_PERCENT], 1),P94)))</f>
        <v>10517.46271813177</v>
      </c>
      <c r="Q95">
        <f t="shared" si="18"/>
        <v>94756.109887249273</v>
      </c>
      <c r="R95">
        <f t="shared" si="19"/>
        <v>0</v>
      </c>
      <c r="S95">
        <f t="shared" si="20"/>
        <v>105273.57260538105</v>
      </c>
      <c r="T95">
        <f t="shared" si="21"/>
        <v>76248.247863084354</v>
      </c>
      <c r="U95">
        <f t="shared" si="22"/>
        <v>0</v>
      </c>
      <c r="V95">
        <f t="shared" si="23"/>
        <v>3138.3984881910028</v>
      </c>
      <c r="W95">
        <f t="shared" si="24"/>
        <v>79386.646351275354</v>
      </c>
      <c r="X95">
        <f t="shared" si="25"/>
        <v>95873.677984339738</v>
      </c>
    </row>
    <row r="96" spans="1:24" x14ac:dyDescent="0.3">
      <c r="A96">
        <v>94</v>
      </c>
      <c r="B96">
        <f>IF(A96&gt;0,EOMONTH(B95,1),INDEX(extract[VALUATION_DATE], 1))</f>
        <v>48152</v>
      </c>
      <c r="C96">
        <f>IF(A96=0,DAYS360(INDEX(extract[ISSUE_DATE], 1),B96)/30,C95+1)</f>
        <v>112</v>
      </c>
      <c r="D96">
        <f t="shared" si="13"/>
        <v>10</v>
      </c>
      <c r="E96">
        <f>INDEX(extract[ISSUE_AGE], 1)+D96-1</f>
        <v>57</v>
      </c>
      <c r="F96">
        <f>INDEX(mortality_0[PROBABILITY],MATCH(E96, mortality_0[AGE]))</f>
        <v>6.1749999999999999E-3</v>
      </c>
      <c r="G96">
        <f t="shared" si="14"/>
        <v>5.1604548298112007E-4</v>
      </c>
      <c r="H96">
        <f>INDEX(valuation_rate_0[rate],0+1)</f>
        <v>4.2500000000000003E-2</v>
      </c>
      <c r="I96">
        <f t="shared" si="15"/>
        <v>0.72177887685280695</v>
      </c>
      <c r="J96">
        <f>IF(A96&gt;0,J95+L95-M95-N95,INDEX(extract[FUND_VALUE], 1))</f>
        <v>105306.5750946703</v>
      </c>
      <c r="K96">
        <f>IF((B96&lt;INDEX(extract[GUARANTEE_END], 1)),INDEX(extract[CURRENT_RATE], 1),INDEX(extract[MINIMUM_RATE], 1))</f>
        <v>0.01</v>
      </c>
      <c r="L96">
        <f t="shared" si="16"/>
        <v>87.355817732285331</v>
      </c>
      <c r="M96">
        <f t="shared" si="17"/>
        <v>54.342982405816727</v>
      </c>
      <c r="N96">
        <f>0</f>
        <v>0</v>
      </c>
      <c r="O96">
        <f>IF((D96&lt;=INDEX(surr_charge_sch_0[POLICY_YEAR],COUNTA(surr_charge_sch_0[POLICY_YEAR]))),INDEX(surr_charge_sch_0[SURRENDER_CHARGE_PERCENT],MATCH(D96, surr_charge_sch_0[POLICY_YEAR])),INDEX(surr_charge_sch_0[SURRENDER_CHARGE_PERCENT],COUNTA(surr_charge_sch_0[SURRENDER_CHARGE_PERCENT])))</f>
        <v>0</v>
      </c>
      <c r="P96">
        <f>IF((A96=0),INDEX(extract[AVAILABLE_FPWD], 1),(IF(MOD(C96, 12)=0,J96*INDEX(extract[FREE_PWD_PERCENT], 1),P95)))</f>
        <v>10517.46271813177</v>
      </c>
      <c r="Q96">
        <f t="shared" si="18"/>
        <v>94789.112376538542</v>
      </c>
      <c r="R96">
        <f t="shared" si="19"/>
        <v>0</v>
      </c>
      <c r="S96">
        <f t="shared" si="20"/>
        <v>105306.5750946703</v>
      </c>
      <c r="T96">
        <f t="shared" si="21"/>
        <v>76008.061497046903</v>
      </c>
      <c r="U96">
        <f t="shared" si="22"/>
        <v>0</v>
      </c>
      <c r="V96">
        <f t="shared" si="23"/>
        <v>3177.7460520859722</v>
      </c>
      <c r="W96">
        <f t="shared" si="24"/>
        <v>79185.807549132878</v>
      </c>
      <c r="X96">
        <f t="shared" si="25"/>
        <v>95873.677984339738</v>
      </c>
    </row>
    <row r="97" spans="1:24" x14ac:dyDescent="0.3">
      <c r="A97">
        <v>95</v>
      </c>
      <c r="B97">
        <f>IF(A97&gt;0,EOMONTH(B96,1),INDEX(extract[VALUATION_DATE], 1))</f>
        <v>48182</v>
      </c>
      <c r="C97">
        <f>IF(A97=0,DAYS360(INDEX(extract[ISSUE_DATE], 1),B97)/30,C96+1)</f>
        <v>113</v>
      </c>
      <c r="D97">
        <f t="shared" si="13"/>
        <v>10</v>
      </c>
      <c r="E97">
        <f>INDEX(extract[ISSUE_AGE], 1)+D97-1</f>
        <v>57</v>
      </c>
      <c r="F97">
        <f>INDEX(mortality_0[PROBABILITY],MATCH(E97, mortality_0[AGE]))</f>
        <v>6.1749999999999999E-3</v>
      </c>
      <c r="G97">
        <f t="shared" si="14"/>
        <v>5.1604548298112007E-4</v>
      </c>
      <c r="H97">
        <f>INDEX(valuation_rate_0[rate],0+1)</f>
        <v>4.2500000000000003E-2</v>
      </c>
      <c r="I97">
        <f t="shared" si="15"/>
        <v>0.71927974297970698</v>
      </c>
      <c r="J97">
        <f>IF(A97&gt;0,J96+L96-M96-N96,INDEX(extract[FUND_VALUE], 1))</f>
        <v>105339.58792999678</v>
      </c>
      <c r="K97">
        <f>IF((B97&lt;INDEX(extract[GUARANTEE_END], 1)),INDEX(extract[CURRENT_RATE], 1),INDEX(extract[MINIMUM_RATE], 1))</f>
        <v>0.01</v>
      </c>
      <c r="L97">
        <f t="shared" si="16"/>
        <v>87.383203137451275</v>
      </c>
      <c r="M97">
        <f t="shared" si="17"/>
        <v>54.360018530367356</v>
      </c>
      <c r="N97">
        <f>0</f>
        <v>0</v>
      </c>
      <c r="O97">
        <f>IF((D97&lt;=INDEX(surr_charge_sch_0[POLICY_YEAR],COUNTA(surr_charge_sch_0[POLICY_YEAR]))),INDEX(surr_charge_sch_0[SURRENDER_CHARGE_PERCENT],MATCH(D97, surr_charge_sch_0[POLICY_YEAR])),INDEX(surr_charge_sch_0[SURRENDER_CHARGE_PERCENT],COUNTA(surr_charge_sch_0[SURRENDER_CHARGE_PERCENT])))</f>
        <v>0</v>
      </c>
      <c r="P97">
        <f>IF((A97=0),INDEX(extract[AVAILABLE_FPWD], 1),(IF(MOD(C97, 12)=0,J97*INDEX(extract[FREE_PWD_PERCENT], 1),P96)))</f>
        <v>10517.46271813177</v>
      </c>
      <c r="Q97">
        <f t="shared" si="18"/>
        <v>94822.125211865001</v>
      </c>
      <c r="R97">
        <f t="shared" si="19"/>
        <v>0</v>
      </c>
      <c r="S97">
        <f t="shared" si="20"/>
        <v>105339.58792999678</v>
      </c>
      <c r="T97">
        <f t="shared" si="21"/>
        <v>75768.631731876332</v>
      </c>
      <c r="U97">
        <f t="shared" si="22"/>
        <v>0</v>
      </c>
      <c r="V97">
        <f t="shared" si="23"/>
        <v>3216.9696688916747</v>
      </c>
      <c r="W97">
        <f t="shared" si="24"/>
        <v>78985.601400768006</v>
      </c>
      <c r="X97">
        <f t="shared" si="25"/>
        <v>95873.677984339738</v>
      </c>
    </row>
    <row r="98" spans="1:24" x14ac:dyDescent="0.3">
      <c r="A98">
        <v>96</v>
      </c>
      <c r="B98">
        <f>IF(A98&gt;0,EOMONTH(B97,1),INDEX(extract[VALUATION_DATE], 1))</f>
        <v>48213</v>
      </c>
      <c r="C98">
        <f>IF(A98=0,DAYS360(INDEX(extract[ISSUE_DATE], 1),B98)/30,C97+1)</f>
        <v>114</v>
      </c>
      <c r="D98">
        <f t="shared" si="13"/>
        <v>10</v>
      </c>
      <c r="E98">
        <f>INDEX(extract[ISSUE_AGE], 1)+D98-1</f>
        <v>57</v>
      </c>
      <c r="F98">
        <f>INDEX(mortality_0[PROBABILITY],MATCH(E98, mortality_0[AGE]))</f>
        <v>6.1749999999999999E-3</v>
      </c>
      <c r="G98">
        <f t="shared" si="14"/>
        <v>5.1604548298112007E-4</v>
      </c>
      <c r="H98">
        <f>INDEX(valuation_rate_0[rate],0+1)</f>
        <v>4.2500000000000003E-2</v>
      </c>
      <c r="I98">
        <f t="shared" si="15"/>
        <v>0.71678926226939133</v>
      </c>
      <c r="J98">
        <f>IF(A98&gt;0,J97+L97-M97-N97,INDEX(extract[FUND_VALUE], 1))</f>
        <v>105372.61111460386</v>
      </c>
      <c r="K98">
        <f>IF((B98&lt;INDEX(extract[GUARANTEE_END], 1)),INDEX(extract[CURRENT_RATE], 1),INDEX(extract[MINIMUM_RATE], 1))</f>
        <v>0.01</v>
      </c>
      <c r="L98">
        <f t="shared" si="16"/>
        <v>87.410597127739933</v>
      </c>
      <c r="M98">
        <f t="shared" si="17"/>
        <v>54.377059995617493</v>
      </c>
      <c r="N98">
        <f>0</f>
        <v>0</v>
      </c>
      <c r="O98">
        <f>IF((D98&lt;=INDEX(surr_charge_sch_0[POLICY_YEAR],COUNTA(surr_charge_sch_0[POLICY_YEAR]))),INDEX(surr_charge_sch_0[SURRENDER_CHARGE_PERCENT],MATCH(D98, surr_charge_sch_0[POLICY_YEAR])),INDEX(surr_charge_sch_0[SURRENDER_CHARGE_PERCENT],COUNTA(surr_charge_sch_0[SURRENDER_CHARGE_PERCENT])))</f>
        <v>0</v>
      </c>
      <c r="P98">
        <f>IF((A98=0),INDEX(extract[AVAILABLE_FPWD], 1),(IF(MOD(C98, 12)=0,J98*INDEX(extract[FREE_PWD_PERCENT], 1),P97)))</f>
        <v>10517.46271813177</v>
      </c>
      <c r="Q98">
        <f t="shared" si="18"/>
        <v>94855.148396472097</v>
      </c>
      <c r="R98">
        <f t="shared" si="19"/>
        <v>0</v>
      </c>
      <c r="S98">
        <f t="shared" si="20"/>
        <v>105372.61111460386</v>
      </c>
      <c r="T98">
        <f t="shared" si="21"/>
        <v>75529.956184236362</v>
      </c>
      <c r="U98">
        <f t="shared" si="22"/>
        <v>0</v>
      </c>
      <c r="V98">
        <f t="shared" si="23"/>
        <v>3256.0697290485696</v>
      </c>
      <c r="W98">
        <f t="shared" si="24"/>
        <v>78786.025913284931</v>
      </c>
      <c r="X98">
        <f t="shared" si="25"/>
        <v>95873.677984339738</v>
      </c>
    </row>
    <row r="99" spans="1:24" x14ac:dyDescent="0.3">
      <c r="A99">
        <v>97</v>
      </c>
      <c r="B99">
        <f>IF(A99&gt;0,EOMONTH(B98,1),INDEX(extract[VALUATION_DATE], 1))</f>
        <v>48244</v>
      </c>
      <c r="C99">
        <f>IF(A99=0,DAYS360(INDEX(extract[ISSUE_DATE], 1),B99)/30,C98+1)</f>
        <v>115</v>
      </c>
      <c r="D99">
        <f t="shared" si="13"/>
        <v>10</v>
      </c>
      <c r="E99">
        <f>INDEX(extract[ISSUE_AGE], 1)+D99-1</f>
        <v>57</v>
      </c>
      <c r="F99">
        <f>INDEX(mortality_0[PROBABILITY],MATCH(E99, mortality_0[AGE]))</f>
        <v>6.1749999999999999E-3</v>
      </c>
      <c r="G99">
        <f t="shared" si="14"/>
        <v>5.1604548298112007E-4</v>
      </c>
      <c r="H99">
        <f>INDEX(valuation_rate_0[rate],0+1)</f>
        <v>4.2500000000000003E-2</v>
      </c>
      <c r="I99">
        <f t="shared" si="15"/>
        <v>0.7143074047605894</v>
      </c>
      <c r="J99">
        <f>IF(A99&gt;0,J98+L98-M98-N98,INDEX(extract[FUND_VALUE], 1))</f>
        <v>105405.64465173599</v>
      </c>
      <c r="K99">
        <f>IF((B99&lt;INDEX(extract[GUARANTEE_END], 1)),INDEX(extract[CURRENT_RATE], 1),INDEX(extract[MINIMUM_RATE], 1))</f>
        <v>0.01</v>
      </c>
      <c r="L99">
        <f t="shared" si="16"/>
        <v>87.437999705842714</v>
      </c>
      <c r="M99">
        <f t="shared" si="17"/>
        <v>54.394106803241414</v>
      </c>
      <c r="N99">
        <f>0</f>
        <v>0</v>
      </c>
      <c r="O99">
        <f>IF((D99&lt;=INDEX(surr_charge_sch_0[POLICY_YEAR],COUNTA(surr_charge_sch_0[POLICY_YEAR]))),INDEX(surr_charge_sch_0[SURRENDER_CHARGE_PERCENT],MATCH(D99, surr_charge_sch_0[POLICY_YEAR])),INDEX(surr_charge_sch_0[SURRENDER_CHARGE_PERCENT],COUNTA(surr_charge_sch_0[SURRENDER_CHARGE_PERCENT])))</f>
        <v>0</v>
      </c>
      <c r="P99">
        <f>IF((A99=0),INDEX(extract[AVAILABLE_FPWD], 1),(IF(MOD(C99, 12)=0,J99*INDEX(extract[FREE_PWD_PERCENT], 1),P98)))</f>
        <v>10517.46271813177</v>
      </c>
      <c r="Q99">
        <f t="shared" si="18"/>
        <v>94888.18193360421</v>
      </c>
      <c r="R99">
        <f t="shared" si="19"/>
        <v>0</v>
      </c>
      <c r="S99">
        <f t="shared" si="20"/>
        <v>105405.64465173599</v>
      </c>
      <c r="T99">
        <f t="shared" si="21"/>
        <v>75292.032478298439</v>
      </c>
      <c r="U99">
        <f t="shared" si="22"/>
        <v>0</v>
      </c>
      <c r="V99">
        <f t="shared" si="23"/>
        <v>3295.0466217672065</v>
      </c>
      <c r="W99">
        <f t="shared" si="24"/>
        <v>78587.079100065646</v>
      </c>
      <c r="X99">
        <f t="shared" si="25"/>
        <v>95873.677984339738</v>
      </c>
    </row>
    <row r="100" spans="1:24" x14ac:dyDescent="0.3">
      <c r="A100">
        <v>98</v>
      </c>
      <c r="B100">
        <f>IF(A100&gt;0,EOMONTH(B99,1),INDEX(extract[VALUATION_DATE], 1))</f>
        <v>48273</v>
      </c>
      <c r="C100">
        <f>IF(A100=0,DAYS360(INDEX(extract[ISSUE_DATE], 1),B100)/30,C99+1)</f>
        <v>116</v>
      </c>
      <c r="D100">
        <f t="shared" si="13"/>
        <v>10</v>
      </c>
      <c r="E100">
        <f>INDEX(extract[ISSUE_AGE], 1)+D100-1</f>
        <v>57</v>
      </c>
      <c r="F100">
        <f>INDEX(mortality_0[PROBABILITY],MATCH(E100, mortality_0[AGE]))</f>
        <v>6.1749999999999999E-3</v>
      </c>
      <c r="G100">
        <f t="shared" si="14"/>
        <v>5.1604548298112007E-4</v>
      </c>
      <c r="H100">
        <f>INDEX(valuation_rate_0[rate],0+1)</f>
        <v>4.2500000000000003E-2</v>
      </c>
      <c r="I100">
        <f t="shared" si="15"/>
        <v>0.71183414059577044</v>
      </c>
      <c r="J100">
        <f>IF(A100&gt;0,J99+L99-M99-N99,INDEX(extract[FUND_VALUE], 1))</f>
        <v>105438.68854463859</v>
      </c>
      <c r="K100">
        <f>IF((B100&lt;INDEX(extract[GUARANTEE_END], 1)),INDEX(extract[CURRENT_RATE], 1),INDEX(extract[MINIMUM_RATE], 1))</f>
        <v>0.01</v>
      </c>
      <c r="L100">
        <f t="shared" si="16"/>
        <v>87.465410874451791</v>
      </c>
      <c r="M100">
        <f t="shared" si="17"/>
        <v>54.411158954913908</v>
      </c>
      <c r="N100">
        <f>0</f>
        <v>0</v>
      </c>
      <c r="O100">
        <f>IF((D100&lt;=INDEX(surr_charge_sch_0[POLICY_YEAR],COUNTA(surr_charge_sch_0[POLICY_YEAR]))),INDEX(surr_charge_sch_0[SURRENDER_CHARGE_PERCENT],MATCH(D100, surr_charge_sch_0[POLICY_YEAR])),INDEX(surr_charge_sch_0[SURRENDER_CHARGE_PERCENT],COUNTA(surr_charge_sch_0[SURRENDER_CHARGE_PERCENT])))</f>
        <v>0</v>
      </c>
      <c r="P100">
        <f>IF((A100=0),INDEX(extract[AVAILABLE_FPWD], 1),(IF(MOD(C100, 12)=0,J100*INDEX(extract[FREE_PWD_PERCENT], 1),P99)))</f>
        <v>10517.46271813177</v>
      </c>
      <c r="Q100">
        <f t="shared" si="18"/>
        <v>94921.225826506823</v>
      </c>
      <c r="R100">
        <f t="shared" si="19"/>
        <v>0</v>
      </c>
      <c r="S100">
        <f t="shared" si="20"/>
        <v>105438.68854463859</v>
      </c>
      <c r="T100">
        <f t="shared" si="21"/>
        <v>75054.858245717915</v>
      </c>
      <c r="U100">
        <f t="shared" si="22"/>
        <v>0</v>
      </c>
      <c r="V100">
        <f t="shared" si="23"/>
        <v>3333.9007350321003</v>
      </c>
      <c r="W100">
        <f t="shared" si="24"/>
        <v>78388.758980750019</v>
      </c>
      <c r="X100">
        <f t="shared" si="25"/>
        <v>95873.677984339738</v>
      </c>
    </row>
    <row r="101" spans="1:24" x14ac:dyDescent="0.3">
      <c r="A101">
        <v>99</v>
      </c>
      <c r="B101">
        <f>IF(A101&gt;0,EOMONTH(B100,1),INDEX(extract[VALUATION_DATE], 1))</f>
        <v>48304</v>
      </c>
      <c r="C101">
        <f>IF(A101=0,DAYS360(INDEX(extract[ISSUE_DATE], 1),B101)/30,C100+1)</f>
        <v>117</v>
      </c>
      <c r="D101">
        <f t="shared" si="13"/>
        <v>10</v>
      </c>
      <c r="E101">
        <f>INDEX(extract[ISSUE_AGE], 1)+D101-1</f>
        <v>57</v>
      </c>
      <c r="F101">
        <f>INDEX(mortality_0[PROBABILITY],MATCH(E101, mortality_0[AGE]))</f>
        <v>6.1749999999999999E-3</v>
      </c>
      <c r="G101">
        <f t="shared" si="14"/>
        <v>5.1604548298112007E-4</v>
      </c>
      <c r="H101">
        <f>INDEX(valuation_rate_0[rate],0+1)</f>
        <v>4.2500000000000003E-2</v>
      </c>
      <c r="I101">
        <f t="shared" si="15"/>
        <v>0.70936944002078439</v>
      </c>
      <c r="J101">
        <f>IF(A101&gt;0,J100+L100-M100-N100,INDEX(extract[FUND_VALUE], 1))</f>
        <v>105471.74279655813</v>
      </c>
      <c r="K101">
        <f>IF((B101&lt;INDEX(extract[GUARANTEE_END], 1)),INDEX(extract[CURRENT_RATE], 1),INDEX(extract[MINIMUM_RATE], 1))</f>
        <v>0.01</v>
      </c>
      <c r="L101">
        <f t="shared" si="16"/>
        <v>87.492830636260251</v>
      </c>
      <c r="M101">
        <f t="shared" si="17"/>
        <v>54.428216452310309</v>
      </c>
      <c r="N101">
        <f>0</f>
        <v>0</v>
      </c>
      <c r="O101">
        <f>IF((D101&lt;=INDEX(surr_charge_sch_0[POLICY_YEAR],COUNTA(surr_charge_sch_0[POLICY_YEAR]))),INDEX(surr_charge_sch_0[SURRENDER_CHARGE_PERCENT],MATCH(D101, surr_charge_sch_0[POLICY_YEAR])),INDEX(surr_charge_sch_0[SURRENDER_CHARGE_PERCENT],COUNTA(surr_charge_sch_0[SURRENDER_CHARGE_PERCENT])))</f>
        <v>0</v>
      </c>
      <c r="P101">
        <f>IF((A101=0),INDEX(extract[AVAILABLE_FPWD], 1),(IF(MOD(C101, 12)=0,J101*INDEX(extract[FREE_PWD_PERCENT], 1),P100)))</f>
        <v>10517.46271813177</v>
      </c>
      <c r="Q101">
        <f t="shared" si="18"/>
        <v>94954.280078426353</v>
      </c>
      <c r="R101">
        <f t="shared" si="19"/>
        <v>0</v>
      </c>
      <c r="S101">
        <f t="shared" si="20"/>
        <v>105471.74279655813</v>
      </c>
      <c r="T101">
        <f t="shared" si="21"/>
        <v>74818.431125610645</v>
      </c>
      <c r="U101">
        <f t="shared" si="22"/>
        <v>0</v>
      </c>
      <c r="V101">
        <f t="shared" si="23"/>
        <v>3372.6324556055915</v>
      </c>
      <c r="W101">
        <f t="shared" si="24"/>
        <v>78191.063581216236</v>
      </c>
      <c r="X101">
        <f t="shared" si="25"/>
        <v>95873.677984339738</v>
      </c>
    </row>
    <row r="102" spans="1:24" x14ac:dyDescent="0.3">
      <c r="A102">
        <v>100</v>
      </c>
      <c r="B102">
        <f>IF(A102&gt;0,EOMONTH(B101,1),INDEX(extract[VALUATION_DATE], 1))</f>
        <v>48334</v>
      </c>
      <c r="C102">
        <f>IF(A102=0,DAYS360(INDEX(extract[ISSUE_DATE], 1),B102)/30,C101+1)</f>
        <v>118</v>
      </c>
      <c r="D102">
        <f t="shared" si="13"/>
        <v>10</v>
      </c>
      <c r="E102">
        <f>INDEX(extract[ISSUE_AGE], 1)+D102-1</f>
        <v>57</v>
      </c>
      <c r="F102">
        <f>INDEX(mortality_0[PROBABILITY],MATCH(E102, mortality_0[AGE]))</f>
        <v>6.1749999999999999E-3</v>
      </c>
      <c r="G102">
        <f t="shared" si="14"/>
        <v>5.1604548298112007E-4</v>
      </c>
      <c r="H102">
        <f>INDEX(valuation_rate_0[rate],0+1)</f>
        <v>4.2500000000000003E-2</v>
      </c>
      <c r="I102">
        <f t="shared" si="15"/>
        <v>0.70691327338450394</v>
      </c>
      <c r="J102">
        <f>IF(A102&gt;0,J101+L101-M101-N101,INDEX(extract[FUND_VALUE], 1))</f>
        <v>105504.80741074207</v>
      </c>
      <c r="K102">
        <f>IF((B102&lt;INDEX(extract[GUARANTEE_END], 1)),INDEX(extract[CURRENT_RATE], 1),INDEX(extract[MINIMUM_RATE], 1))</f>
        <v>0.01</v>
      </c>
      <c r="L102">
        <f t="shared" si="16"/>
        <v>87.520258993961974</v>
      </c>
      <c r="M102">
        <f t="shared" si="17"/>
        <v>54.445279297106445</v>
      </c>
      <c r="N102">
        <f>0</f>
        <v>0</v>
      </c>
      <c r="O102">
        <f>IF((D102&lt;=INDEX(surr_charge_sch_0[POLICY_YEAR],COUNTA(surr_charge_sch_0[POLICY_YEAR]))),INDEX(surr_charge_sch_0[SURRENDER_CHARGE_PERCENT],MATCH(D102, surr_charge_sch_0[POLICY_YEAR])),INDEX(surr_charge_sch_0[SURRENDER_CHARGE_PERCENT],COUNTA(surr_charge_sch_0[SURRENDER_CHARGE_PERCENT])))</f>
        <v>0</v>
      </c>
      <c r="P102">
        <f>IF((A102=0),INDEX(extract[AVAILABLE_FPWD], 1),(IF(MOD(C102, 12)=0,J102*INDEX(extract[FREE_PWD_PERCENT], 1),P101)))</f>
        <v>10517.46271813177</v>
      </c>
      <c r="Q102">
        <f t="shared" si="18"/>
        <v>94987.344692610292</v>
      </c>
      <c r="R102">
        <f t="shared" si="19"/>
        <v>0</v>
      </c>
      <c r="S102">
        <f t="shared" si="20"/>
        <v>105504.80741074207</v>
      </c>
      <c r="T102">
        <f t="shared" si="21"/>
        <v>74582.748764529344</v>
      </c>
      <c r="U102">
        <f t="shared" si="22"/>
        <v>0</v>
      </c>
      <c r="V102">
        <f t="shared" si="23"/>
        <v>3411.2421690316969</v>
      </c>
      <c r="W102">
        <f t="shared" si="24"/>
        <v>77993.990933561043</v>
      </c>
      <c r="X102">
        <f t="shared" si="25"/>
        <v>95873.677984339738</v>
      </c>
    </row>
    <row r="103" spans="1:24" x14ac:dyDescent="0.3">
      <c r="A103">
        <v>101</v>
      </c>
      <c r="B103">
        <f>IF(A103&gt;0,EOMONTH(B102,1),INDEX(extract[VALUATION_DATE], 1))</f>
        <v>48365</v>
      </c>
      <c r="C103">
        <f>IF(A103=0,DAYS360(INDEX(extract[ISSUE_DATE], 1),B103)/30,C102+1)</f>
        <v>119</v>
      </c>
      <c r="D103">
        <f t="shared" si="13"/>
        <v>10</v>
      </c>
      <c r="E103">
        <f>INDEX(extract[ISSUE_AGE], 1)+D103-1</f>
        <v>57</v>
      </c>
      <c r="F103">
        <f>INDEX(mortality_0[PROBABILITY],MATCH(E103, mortality_0[AGE]))</f>
        <v>6.1749999999999999E-3</v>
      </c>
      <c r="G103">
        <f t="shared" si="14"/>
        <v>5.1604548298112007E-4</v>
      </c>
      <c r="H103">
        <f>INDEX(valuation_rate_0[rate],0+1)</f>
        <v>4.2500000000000003E-2</v>
      </c>
      <c r="I103">
        <f t="shared" si="15"/>
        <v>0.70446561113846751</v>
      </c>
      <c r="J103">
        <f>IF(A103&gt;0,J102+L102-M102-N102,INDEX(extract[FUND_VALUE], 1))</f>
        <v>105537.88239043891</v>
      </c>
      <c r="K103">
        <f>IF((B103&lt;INDEX(extract[GUARANTEE_END], 1)),INDEX(extract[CURRENT_RATE], 1),INDEX(extract[MINIMUM_RATE], 1))</f>
        <v>0.01</v>
      </c>
      <c r="L103">
        <f t="shared" si="16"/>
        <v>87.547695950251736</v>
      </c>
      <c r="M103">
        <f t="shared" si="17"/>
        <v>54.462347490978694</v>
      </c>
      <c r="N103">
        <f>0</f>
        <v>0</v>
      </c>
      <c r="O103">
        <f>IF((D103&lt;=INDEX(surr_charge_sch_0[POLICY_YEAR],COUNTA(surr_charge_sch_0[POLICY_YEAR]))),INDEX(surr_charge_sch_0[SURRENDER_CHARGE_PERCENT],MATCH(D103, surr_charge_sch_0[POLICY_YEAR])),INDEX(surr_charge_sch_0[SURRENDER_CHARGE_PERCENT],COUNTA(surr_charge_sch_0[SURRENDER_CHARGE_PERCENT])))</f>
        <v>0</v>
      </c>
      <c r="P103">
        <f>IF((A103=0),INDEX(extract[AVAILABLE_FPWD], 1),(IF(MOD(C103, 12)=0,J103*INDEX(extract[FREE_PWD_PERCENT], 1),P102)))</f>
        <v>10517.46271813177</v>
      </c>
      <c r="Q103">
        <f t="shared" si="18"/>
        <v>95020.419672307151</v>
      </c>
      <c r="R103">
        <f t="shared" si="19"/>
        <v>0</v>
      </c>
      <c r="S103">
        <f t="shared" si="20"/>
        <v>105537.88239043891</v>
      </c>
      <c r="T103">
        <f t="shared" si="21"/>
        <v>74347.808816440258</v>
      </c>
      <c r="U103">
        <f t="shared" si="22"/>
        <v>0</v>
      </c>
      <c r="V103">
        <f t="shared" si="23"/>
        <v>3449.7302596399481</v>
      </c>
      <c r="W103">
        <f t="shared" si="24"/>
        <v>77797.539076080211</v>
      </c>
      <c r="X103">
        <f t="shared" si="25"/>
        <v>95873.677984339738</v>
      </c>
    </row>
    <row r="104" spans="1:24" x14ac:dyDescent="0.3">
      <c r="A104">
        <v>102</v>
      </c>
      <c r="B104">
        <f>IF(A104&gt;0,EOMONTH(B103,1),INDEX(extract[VALUATION_DATE], 1))</f>
        <v>48395</v>
      </c>
      <c r="C104">
        <f>IF(A104=0,DAYS360(INDEX(extract[ISSUE_DATE], 1),B104)/30,C103+1)</f>
        <v>120</v>
      </c>
      <c r="D104">
        <f t="shared" si="13"/>
        <v>11</v>
      </c>
      <c r="E104">
        <f>INDEX(extract[ISSUE_AGE], 1)+D104-1</f>
        <v>58</v>
      </c>
      <c r="F104">
        <f>INDEX(mortality_0[PROBABILITY],MATCH(E104, mortality_0[AGE]))</f>
        <v>6.5959999999999994E-3</v>
      </c>
      <c r="G104">
        <f t="shared" si="14"/>
        <v>5.5133543719776412E-4</v>
      </c>
      <c r="H104">
        <f>INDEX(valuation_rate_0[rate],0+1)</f>
        <v>4.2500000000000003E-2</v>
      </c>
      <c r="I104">
        <f t="shared" si="15"/>
        <v>0.70202642383652425</v>
      </c>
      <c r="J104">
        <f>IF(A104&gt;0,J103+L103-M103-N103,INDEX(extract[FUND_VALUE], 1))</f>
        <v>105570.96773889819</v>
      </c>
      <c r="K104">
        <f>IF((B104&lt;INDEX(extract[GUARANTEE_END], 1)),INDEX(extract[CURRENT_RATE], 1),INDEX(extract[MINIMUM_RATE], 1))</f>
        <v>0.01</v>
      </c>
      <c r="L104">
        <f t="shared" si="16"/>
        <v>87.575141507825137</v>
      </c>
      <c r="M104">
        <f t="shared" si="17"/>
        <v>58.205015653716487</v>
      </c>
      <c r="N104">
        <f>0</f>
        <v>0</v>
      </c>
      <c r="O104">
        <f>IF((D104&lt;=INDEX(surr_charge_sch_0[POLICY_YEAR],COUNTA(surr_charge_sch_0[POLICY_YEAR]))),INDEX(surr_charge_sch_0[SURRENDER_CHARGE_PERCENT],MATCH(D104, surr_charge_sch_0[POLICY_YEAR])),INDEX(surr_charge_sch_0[SURRENDER_CHARGE_PERCENT],COUNTA(surr_charge_sch_0[SURRENDER_CHARGE_PERCENT])))</f>
        <v>0</v>
      </c>
      <c r="P104">
        <f>IF((A104=0),INDEX(extract[AVAILABLE_FPWD], 1),(IF(MOD(C104, 12)=0,J104*INDEX(extract[FREE_PWD_PERCENT], 1),P103)))</f>
        <v>10557.09677388982</v>
      </c>
      <c r="Q104">
        <f t="shared" si="18"/>
        <v>95013.870965008377</v>
      </c>
      <c r="R104">
        <f t="shared" si="19"/>
        <v>0</v>
      </c>
      <c r="S104">
        <f t="shared" si="20"/>
        <v>105570.96773889819</v>
      </c>
      <c r="T104">
        <f t="shared" si="21"/>
        <v>74113.608942699779</v>
      </c>
      <c r="U104">
        <f t="shared" si="22"/>
        <v>0</v>
      </c>
      <c r="V104">
        <f t="shared" si="23"/>
        <v>3488.0971105492158</v>
      </c>
      <c r="W104">
        <f t="shared" si="24"/>
        <v>77601.706053249</v>
      </c>
      <c r="X104">
        <f t="shared" si="25"/>
        <v>95873.677984339738</v>
      </c>
    </row>
    <row r="105" spans="1:24" x14ac:dyDescent="0.3">
      <c r="A105">
        <v>103</v>
      </c>
      <c r="B105">
        <f>IF(A105&gt;0,EOMONTH(B104,1),INDEX(extract[VALUATION_DATE], 1))</f>
        <v>48426</v>
      </c>
      <c r="C105">
        <f>IF(A105=0,DAYS360(INDEX(extract[ISSUE_DATE], 1),B105)/30,C104+1)</f>
        <v>121</v>
      </c>
      <c r="D105">
        <f t="shared" si="13"/>
        <v>11</v>
      </c>
      <c r="E105">
        <f>INDEX(extract[ISSUE_AGE], 1)+D105-1</f>
        <v>58</v>
      </c>
      <c r="F105">
        <f>INDEX(mortality_0[PROBABILITY],MATCH(E105, mortality_0[AGE]))</f>
        <v>6.5959999999999994E-3</v>
      </c>
      <c r="G105">
        <f t="shared" si="14"/>
        <v>5.5133543719776412E-4</v>
      </c>
      <c r="H105">
        <f>INDEX(valuation_rate_0[rate],0+1)</f>
        <v>4.2500000000000003E-2</v>
      </c>
      <c r="I105">
        <f t="shared" si="15"/>
        <v>0.69959568213447954</v>
      </c>
      <c r="J105">
        <f>IF(A105&gt;0,J104+L104-M104-N104,INDEX(extract[FUND_VALUE], 1))</f>
        <v>105600.33786475231</v>
      </c>
      <c r="K105">
        <f>IF((B105&lt;INDEX(extract[GUARANTEE_END], 1)),INDEX(extract[CURRENT_RATE], 1),INDEX(extract[MINIMUM_RATE], 1))</f>
        <v>0.01</v>
      </c>
      <c r="L105">
        <f t="shared" si="16"/>
        <v>87.599505146644262</v>
      </c>
      <c r="M105">
        <f t="shared" si="17"/>
        <v>58.22120844489482</v>
      </c>
      <c r="N105">
        <f>0</f>
        <v>0</v>
      </c>
      <c r="O105">
        <f>IF((D105&lt;=INDEX(surr_charge_sch_0[POLICY_YEAR],COUNTA(surr_charge_sch_0[POLICY_YEAR]))),INDEX(surr_charge_sch_0[SURRENDER_CHARGE_PERCENT],MATCH(D105, surr_charge_sch_0[POLICY_YEAR])),INDEX(surr_charge_sch_0[SURRENDER_CHARGE_PERCENT],COUNTA(surr_charge_sch_0[SURRENDER_CHARGE_PERCENT])))</f>
        <v>0</v>
      </c>
      <c r="P105">
        <f>IF((A105=0),INDEX(extract[AVAILABLE_FPWD], 1),(IF(MOD(C105, 12)=0,J105*INDEX(extract[FREE_PWD_PERCENT], 1),P104)))</f>
        <v>10557.09677388982</v>
      </c>
      <c r="Q105">
        <f t="shared" si="18"/>
        <v>95043.241090862488</v>
      </c>
      <c r="R105">
        <f t="shared" si="19"/>
        <v>0</v>
      </c>
      <c r="S105">
        <f t="shared" si="20"/>
        <v>105600.33786475231</v>
      </c>
      <c r="T105">
        <f t="shared" si="21"/>
        <v>73877.540402122904</v>
      </c>
      <c r="U105">
        <f t="shared" si="22"/>
        <v>0</v>
      </c>
      <c r="V105">
        <f t="shared" si="23"/>
        <v>3528.9585695379433</v>
      </c>
      <c r="W105">
        <f t="shared" si="24"/>
        <v>77406.498971660854</v>
      </c>
      <c r="X105">
        <f t="shared" si="25"/>
        <v>95873.677984339738</v>
      </c>
    </row>
    <row r="106" spans="1:24" x14ac:dyDescent="0.3">
      <c r="A106">
        <v>104</v>
      </c>
      <c r="B106">
        <f>IF(A106&gt;0,EOMONTH(B105,1),INDEX(extract[VALUATION_DATE], 1))</f>
        <v>48457</v>
      </c>
      <c r="C106">
        <f>IF(A106=0,DAYS360(INDEX(extract[ISSUE_DATE], 1),B106)/30,C105+1)</f>
        <v>122</v>
      </c>
      <c r="D106">
        <f t="shared" si="13"/>
        <v>11</v>
      </c>
      <c r="E106">
        <f>INDEX(extract[ISSUE_AGE], 1)+D106-1</f>
        <v>58</v>
      </c>
      <c r="F106">
        <f>INDEX(mortality_0[PROBABILITY],MATCH(E106, mortality_0[AGE]))</f>
        <v>6.5959999999999994E-3</v>
      </c>
      <c r="G106">
        <f t="shared" si="14"/>
        <v>5.5133543719776412E-4</v>
      </c>
      <c r="H106">
        <f>INDEX(valuation_rate_0[rate],0+1)</f>
        <v>4.2500000000000003E-2</v>
      </c>
      <c r="I106">
        <f t="shared" si="15"/>
        <v>0.69717335678974202</v>
      </c>
      <c r="J106">
        <f>IF(A106&gt;0,J105+L105-M105-N105,INDEX(extract[FUND_VALUE], 1))</f>
        <v>105629.71616145405</v>
      </c>
      <c r="K106">
        <f>IF((B106&lt;INDEX(extract[GUARANTEE_END], 1)),INDEX(extract[CURRENT_RATE], 1),INDEX(extract[MINIMUM_RATE], 1))</f>
        <v>0.01</v>
      </c>
      <c r="L106">
        <f t="shared" si="16"/>
        <v>87.62387556349293</v>
      </c>
      <c r="M106">
        <f t="shared" si="17"/>
        <v>58.237405740950997</v>
      </c>
      <c r="N106">
        <f>0</f>
        <v>0</v>
      </c>
      <c r="O106">
        <f>IF((D106&lt;=INDEX(surr_charge_sch_0[POLICY_YEAR],COUNTA(surr_charge_sch_0[POLICY_YEAR]))),INDEX(surr_charge_sch_0[SURRENDER_CHARGE_PERCENT],MATCH(D106, surr_charge_sch_0[POLICY_YEAR])),INDEX(surr_charge_sch_0[SURRENDER_CHARGE_PERCENT],COUNTA(surr_charge_sch_0[SURRENDER_CHARGE_PERCENT])))</f>
        <v>0</v>
      </c>
      <c r="P106">
        <f>IF((A106=0),INDEX(extract[AVAILABLE_FPWD], 1),(IF(MOD(C106, 12)=0,J106*INDEX(extract[FREE_PWD_PERCENT], 1),P105)))</f>
        <v>10557.09677388982</v>
      </c>
      <c r="Q106">
        <f t="shared" si="18"/>
        <v>95072.619387564235</v>
      </c>
      <c r="R106">
        <f t="shared" si="19"/>
        <v>0</v>
      </c>
      <c r="S106">
        <f t="shared" si="20"/>
        <v>105629.71616145405</v>
      </c>
      <c r="T106">
        <f t="shared" si="21"/>
        <v>73642.223793028592</v>
      </c>
      <c r="U106">
        <f t="shared" si="22"/>
        <v>0</v>
      </c>
      <c r="V106">
        <f t="shared" si="23"/>
        <v>3569.6898755746433</v>
      </c>
      <c r="W106">
        <f t="shared" si="24"/>
        <v>77211.913668603229</v>
      </c>
      <c r="X106">
        <f t="shared" si="25"/>
        <v>95873.677984339738</v>
      </c>
    </row>
    <row r="107" spans="1:24" x14ac:dyDescent="0.3">
      <c r="A107">
        <v>105</v>
      </c>
      <c r="B107">
        <f>IF(A107&gt;0,EOMONTH(B106,1),INDEX(extract[VALUATION_DATE], 1))</f>
        <v>48487</v>
      </c>
      <c r="C107">
        <f>IF(A107=0,DAYS360(INDEX(extract[ISSUE_DATE], 1),B107)/30,C106+1)</f>
        <v>123</v>
      </c>
      <c r="D107">
        <f t="shared" si="13"/>
        <v>11</v>
      </c>
      <c r="E107">
        <f>INDEX(extract[ISSUE_AGE], 1)+D107-1</f>
        <v>58</v>
      </c>
      <c r="F107">
        <f>INDEX(mortality_0[PROBABILITY],MATCH(E107, mortality_0[AGE]))</f>
        <v>6.5959999999999994E-3</v>
      </c>
      <c r="G107">
        <f t="shared" si="14"/>
        <v>5.5133543719776412E-4</v>
      </c>
      <c r="H107">
        <f>INDEX(valuation_rate_0[rate],0+1)</f>
        <v>4.2500000000000003E-2</v>
      </c>
      <c r="I107">
        <f t="shared" si="15"/>
        <v>0.69475941866097168</v>
      </c>
      <c r="J107">
        <f>IF(A107&gt;0,J106+L106-M106-N106,INDEX(extract[FUND_VALUE], 1))</f>
        <v>105659.1026312766</v>
      </c>
      <c r="K107">
        <f>IF((B107&lt;INDEX(extract[GUARANTEE_END], 1)),INDEX(extract[CURRENT_RATE], 1),INDEX(extract[MINIMUM_RATE], 1))</f>
        <v>0.01</v>
      </c>
      <c r="L107">
        <f t="shared" si="16"/>
        <v>87.648252760256824</v>
      </c>
      <c r="M107">
        <f t="shared" si="17"/>
        <v>58.253607543138315</v>
      </c>
      <c r="N107">
        <f>0</f>
        <v>0</v>
      </c>
      <c r="O107">
        <f>IF((D107&lt;=INDEX(surr_charge_sch_0[POLICY_YEAR],COUNTA(surr_charge_sch_0[POLICY_YEAR]))),INDEX(surr_charge_sch_0[SURRENDER_CHARGE_PERCENT],MATCH(D107, surr_charge_sch_0[POLICY_YEAR])),INDEX(surr_charge_sch_0[SURRENDER_CHARGE_PERCENT],COUNTA(surr_charge_sch_0[SURRENDER_CHARGE_PERCENT])))</f>
        <v>0</v>
      </c>
      <c r="P107">
        <f>IF((A107=0),INDEX(extract[AVAILABLE_FPWD], 1),(IF(MOD(C107, 12)=0,J107*INDEX(extract[FREE_PWD_PERCENT], 1),P106)))</f>
        <v>10557.09677388982</v>
      </c>
      <c r="Q107">
        <f t="shared" si="18"/>
        <v>95102.005857386786</v>
      </c>
      <c r="R107">
        <f t="shared" si="19"/>
        <v>0</v>
      </c>
      <c r="S107">
        <f t="shared" si="20"/>
        <v>105659.1026312766</v>
      </c>
      <c r="T107">
        <f t="shared" si="21"/>
        <v>73407.65672034568</v>
      </c>
      <c r="U107">
        <f t="shared" si="22"/>
        <v>0</v>
      </c>
      <c r="V107">
        <f t="shared" si="23"/>
        <v>3610.2914432257885</v>
      </c>
      <c r="W107">
        <f t="shared" si="24"/>
        <v>77017.948163571462</v>
      </c>
      <c r="X107">
        <f t="shared" si="25"/>
        <v>95873.677984339738</v>
      </c>
    </row>
    <row r="108" spans="1:24" x14ac:dyDescent="0.3">
      <c r="A108">
        <v>106</v>
      </c>
      <c r="B108">
        <f>IF(A108&gt;0,EOMONTH(B107,1),INDEX(extract[VALUATION_DATE], 1))</f>
        <v>48518</v>
      </c>
      <c r="C108">
        <f>IF(A108=0,DAYS360(INDEX(extract[ISSUE_DATE], 1),B108)/30,C107+1)</f>
        <v>124</v>
      </c>
      <c r="D108">
        <f t="shared" si="13"/>
        <v>11</v>
      </c>
      <c r="E108">
        <f>INDEX(extract[ISSUE_AGE], 1)+D108-1</f>
        <v>58</v>
      </c>
      <c r="F108">
        <f>INDEX(mortality_0[PROBABILITY],MATCH(E108, mortality_0[AGE]))</f>
        <v>6.5959999999999994E-3</v>
      </c>
      <c r="G108">
        <f t="shared" si="14"/>
        <v>5.5133543719776412E-4</v>
      </c>
      <c r="H108">
        <f>INDEX(valuation_rate_0[rate],0+1)</f>
        <v>4.2500000000000003E-2</v>
      </c>
      <c r="I108">
        <f t="shared" si="15"/>
        <v>0.69235383870772937</v>
      </c>
      <c r="J108">
        <f>IF(A108&gt;0,J107+L107-M107-N107,INDEX(extract[FUND_VALUE], 1))</f>
        <v>105688.49727649373</v>
      </c>
      <c r="K108">
        <f>IF((B108&lt;INDEX(extract[GUARANTEE_END], 1)),INDEX(extract[CURRENT_RATE], 1),INDEX(extract[MINIMUM_RATE], 1))</f>
        <v>0.01</v>
      </c>
      <c r="L108">
        <f t="shared" si="16"/>
        <v>87.672636738822106</v>
      </c>
      <c r="M108">
        <f t="shared" si="17"/>
        <v>58.269813852710371</v>
      </c>
      <c r="N108">
        <f>0</f>
        <v>0</v>
      </c>
      <c r="O108">
        <f>IF((D108&lt;=INDEX(surr_charge_sch_0[POLICY_YEAR],COUNTA(surr_charge_sch_0[POLICY_YEAR]))),INDEX(surr_charge_sch_0[SURRENDER_CHARGE_PERCENT],MATCH(D108, surr_charge_sch_0[POLICY_YEAR])),INDEX(surr_charge_sch_0[SURRENDER_CHARGE_PERCENT],COUNTA(surr_charge_sch_0[SURRENDER_CHARGE_PERCENT])))</f>
        <v>0</v>
      </c>
      <c r="P108">
        <f>IF((A108=0),INDEX(extract[AVAILABLE_FPWD], 1),(IF(MOD(C108, 12)=0,J108*INDEX(extract[FREE_PWD_PERCENT], 1),P107)))</f>
        <v>10557.09677388982</v>
      </c>
      <c r="Q108">
        <f t="shared" si="18"/>
        <v>95131.400502603909</v>
      </c>
      <c r="R108">
        <f t="shared" si="19"/>
        <v>0</v>
      </c>
      <c r="S108">
        <f t="shared" si="20"/>
        <v>105688.49727649373</v>
      </c>
      <c r="T108">
        <f t="shared" si="21"/>
        <v>73173.836796631833</v>
      </c>
      <c r="U108">
        <f t="shared" si="22"/>
        <v>0</v>
      </c>
      <c r="V108">
        <f t="shared" si="23"/>
        <v>3650.7636857373636</v>
      </c>
      <c r="W108">
        <f t="shared" si="24"/>
        <v>76824.600482369191</v>
      </c>
      <c r="X108">
        <f t="shared" si="25"/>
        <v>95873.677984339738</v>
      </c>
    </row>
    <row r="109" spans="1:24" x14ac:dyDescent="0.3">
      <c r="A109">
        <v>107</v>
      </c>
      <c r="B109">
        <f>IF(A109&gt;0,EOMONTH(B108,1),INDEX(extract[VALUATION_DATE], 1))</f>
        <v>48548</v>
      </c>
      <c r="C109">
        <f>IF(A109=0,DAYS360(INDEX(extract[ISSUE_DATE], 1),B109)/30,C108+1)</f>
        <v>125</v>
      </c>
      <c r="D109">
        <f t="shared" si="13"/>
        <v>11</v>
      </c>
      <c r="E109">
        <f>INDEX(extract[ISSUE_AGE], 1)+D109-1</f>
        <v>58</v>
      </c>
      <c r="F109">
        <f>INDEX(mortality_0[PROBABILITY],MATCH(E109, mortality_0[AGE]))</f>
        <v>6.5959999999999994E-3</v>
      </c>
      <c r="G109">
        <f t="shared" si="14"/>
        <v>5.5133543719776412E-4</v>
      </c>
      <c r="H109">
        <f>INDEX(valuation_rate_0[rate],0+1)</f>
        <v>4.2500000000000003E-2</v>
      </c>
      <c r="I109">
        <f t="shared" si="15"/>
        <v>0.68995658799012749</v>
      </c>
      <c r="J109">
        <f>IF(A109&gt;0,J108+L108-M108-N108,INDEX(extract[FUND_VALUE], 1))</f>
        <v>105717.90009937984</v>
      </c>
      <c r="K109">
        <f>IF((B109&lt;INDEX(extract[GUARANTEE_END], 1)),INDEX(extract[CURRENT_RATE], 1),INDEX(extract[MINIMUM_RATE], 1))</f>
        <v>0.01</v>
      </c>
      <c r="L109">
        <f t="shared" si="16"/>
        <v>87.69702750107551</v>
      </c>
      <c r="M109">
        <f t="shared" si="17"/>
        <v>58.286024670921137</v>
      </c>
      <c r="N109">
        <f>0</f>
        <v>0</v>
      </c>
      <c r="O109">
        <f>IF((D109&lt;=INDEX(surr_charge_sch_0[POLICY_YEAR],COUNTA(surr_charge_sch_0[POLICY_YEAR]))),INDEX(surr_charge_sch_0[SURRENDER_CHARGE_PERCENT],MATCH(D109, surr_charge_sch_0[POLICY_YEAR])),INDEX(surr_charge_sch_0[SURRENDER_CHARGE_PERCENT],COUNTA(surr_charge_sch_0[SURRENDER_CHARGE_PERCENT])))</f>
        <v>0</v>
      </c>
      <c r="P109">
        <f>IF((A109=0),INDEX(extract[AVAILABLE_FPWD], 1),(IF(MOD(C109, 12)=0,J109*INDEX(extract[FREE_PWD_PERCENT], 1),P108)))</f>
        <v>10557.09677388982</v>
      </c>
      <c r="Q109">
        <f t="shared" si="18"/>
        <v>95160.803325490022</v>
      </c>
      <c r="R109">
        <f t="shared" si="19"/>
        <v>0</v>
      </c>
      <c r="S109">
        <f t="shared" si="20"/>
        <v>105717.90009937984</v>
      </c>
      <c r="T109">
        <f t="shared" si="21"/>
        <v>72940.76164204927</v>
      </c>
      <c r="U109">
        <f t="shared" si="22"/>
        <v>0</v>
      </c>
      <c r="V109">
        <f t="shared" si="23"/>
        <v>3691.1070150390724</v>
      </c>
      <c r="W109">
        <f t="shared" si="24"/>
        <v>76631.868657088344</v>
      </c>
      <c r="X109">
        <f t="shared" si="25"/>
        <v>95873.677984339738</v>
      </c>
    </row>
    <row r="110" spans="1:24" x14ac:dyDescent="0.3">
      <c r="A110">
        <v>108</v>
      </c>
      <c r="B110">
        <f>IF(A110&gt;0,EOMONTH(B109,1),INDEX(extract[VALUATION_DATE], 1))</f>
        <v>48579</v>
      </c>
      <c r="C110">
        <f>IF(A110=0,DAYS360(INDEX(extract[ISSUE_DATE], 1),B110)/30,C109+1)</f>
        <v>126</v>
      </c>
      <c r="D110">
        <f t="shared" si="13"/>
        <v>11</v>
      </c>
      <c r="E110">
        <f>INDEX(extract[ISSUE_AGE], 1)+D110-1</f>
        <v>58</v>
      </c>
      <c r="F110">
        <f>INDEX(mortality_0[PROBABILITY],MATCH(E110, mortality_0[AGE]))</f>
        <v>6.5959999999999994E-3</v>
      </c>
      <c r="G110">
        <f t="shared" si="14"/>
        <v>5.5133543719776412E-4</v>
      </c>
      <c r="H110">
        <f>INDEX(valuation_rate_0[rate],0+1)</f>
        <v>4.2500000000000003E-2</v>
      </c>
      <c r="I110">
        <f t="shared" si="15"/>
        <v>0.68756763766848183</v>
      </c>
      <c r="J110">
        <f>IF(A110&gt;0,J109+L109-M109-N109,INDEX(extract[FUND_VALUE], 1))</f>
        <v>105747.31110221001</v>
      </c>
      <c r="K110">
        <f>IF((B110&lt;INDEX(extract[GUARANTEE_END], 1)),INDEX(extract[CURRENT_RATE], 1),INDEX(extract[MINIMUM_RATE], 1))</f>
        <v>0.01</v>
      </c>
      <c r="L110">
        <f t="shared" si="16"/>
        <v>87.721425048904266</v>
      </c>
      <c r="M110">
        <f t="shared" si="17"/>
        <v>58.302239999024927</v>
      </c>
      <c r="N110">
        <f>0</f>
        <v>0</v>
      </c>
      <c r="O110">
        <f>IF((D110&lt;=INDEX(surr_charge_sch_0[POLICY_YEAR],COUNTA(surr_charge_sch_0[POLICY_YEAR]))),INDEX(surr_charge_sch_0[SURRENDER_CHARGE_PERCENT],MATCH(D110, surr_charge_sch_0[POLICY_YEAR])),INDEX(surr_charge_sch_0[SURRENDER_CHARGE_PERCENT],COUNTA(surr_charge_sch_0[SURRENDER_CHARGE_PERCENT])))</f>
        <v>0</v>
      </c>
      <c r="P110">
        <f>IF((A110=0),INDEX(extract[AVAILABLE_FPWD], 1),(IF(MOD(C110, 12)=0,J110*INDEX(extract[FREE_PWD_PERCENT], 1),P109)))</f>
        <v>10557.09677388982</v>
      </c>
      <c r="Q110">
        <f t="shared" si="18"/>
        <v>95190.214328320188</v>
      </c>
      <c r="R110">
        <f t="shared" si="19"/>
        <v>0</v>
      </c>
      <c r="S110">
        <f t="shared" si="20"/>
        <v>105747.31110221001</v>
      </c>
      <c r="T110">
        <f t="shared" si="21"/>
        <v>72708.428884340552</v>
      </c>
      <c r="U110">
        <f t="shared" si="22"/>
        <v>0</v>
      </c>
      <c r="V110">
        <f t="shared" si="23"/>
        <v>3731.3218417485296</v>
      </c>
      <c r="W110">
        <f t="shared" si="24"/>
        <v>76439.750726089085</v>
      </c>
      <c r="X110">
        <f t="shared" si="25"/>
        <v>95873.677984339738</v>
      </c>
    </row>
    <row r="111" spans="1:24" x14ac:dyDescent="0.3">
      <c r="A111">
        <v>109</v>
      </c>
      <c r="B111">
        <f>IF(A111&gt;0,EOMONTH(B110,1),INDEX(extract[VALUATION_DATE], 1))</f>
        <v>48610</v>
      </c>
      <c r="C111">
        <f>IF(A111=0,DAYS360(INDEX(extract[ISSUE_DATE], 1),B111)/30,C110+1)</f>
        <v>127</v>
      </c>
      <c r="D111">
        <f t="shared" si="13"/>
        <v>11</v>
      </c>
      <c r="E111">
        <f>INDEX(extract[ISSUE_AGE], 1)+D111-1</f>
        <v>58</v>
      </c>
      <c r="F111">
        <f>INDEX(mortality_0[PROBABILITY],MATCH(E111, mortality_0[AGE]))</f>
        <v>6.5959999999999994E-3</v>
      </c>
      <c r="G111">
        <f t="shared" si="14"/>
        <v>5.5133543719776412E-4</v>
      </c>
      <c r="H111">
        <f>INDEX(valuation_rate_0[rate],0+1)</f>
        <v>4.2500000000000003E-2</v>
      </c>
      <c r="I111">
        <f t="shared" si="15"/>
        <v>0.68518695900296445</v>
      </c>
      <c r="J111">
        <f>IF(A111&gt;0,J110+L110-M110-N110,INDEX(extract[FUND_VALUE], 1))</f>
        <v>105776.73028725988</v>
      </c>
      <c r="K111">
        <f>IF((B111&lt;INDEX(extract[GUARANTEE_END], 1)),INDEX(extract[CURRENT_RATE], 1),INDEX(extract[MINIMUM_RATE], 1))</f>
        <v>0.01</v>
      </c>
      <c r="L111">
        <f t="shared" si="16"/>
        <v>87.745829384196142</v>
      </c>
      <c r="M111">
        <f t="shared" si="17"/>
        <v>58.318459838276404</v>
      </c>
      <c r="N111">
        <f>0</f>
        <v>0</v>
      </c>
      <c r="O111">
        <f>IF((D111&lt;=INDEX(surr_charge_sch_0[POLICY_YEAR],COUNTA(surr_charge_sch_0[POLICY_YEAR]))),INDEX(surr_charge_sch_0[SURRENDER_CHARGE_PERCENT],MATCH(D111, surr_charge_sch_0[POLICY_YEAR])),INDEX(surr_charge_sch_0[SURRENDER_CHARGE_PERCENT],COUNTA(surr_charge_sch_0[SURRENDER_CHARGE_PERCENT])))</f>
        <v>0</v>
      </c>
      <c r="P111">
        <f>IF((A111=0),INDEX(extract[AVAILABLE_FPWD], 1),(IF(MOD(C111, 12)=0,J111*INDEX(extract[FREE_PWD_PERCENT], 1),P110)))</f>
        <v>10557.09677388982</v>
      </c>
      <c r="Q111">
        <f t="shared" si="18"/>
        <v>95219.633513370063</v>
      </c>
      <c r="R111">
        <f t="shared" si="19"/>
        <v>0</v>
      </c>
      <c r="S111">
        <f t="shared" si="20"/>
        <v>105776.73028725988</v>
      </c>
      <c r="T111">
        <f t="shared" si="21"/>
        <v>72476.836158804363</v>
      </c>
      <c r="U111">
        <f t="shared" si="22"/>
        <v>0</v>
      </c>
      <c r="V111">
        <f t="shared" si="23"/>
        <v>3771.4085751754401</v>
      </c>
      <c r="W111">
        <f t="shared" si="24"/>
        <v>76248.244733979809</v>
      </c>
      <c r="X111">
        <f t="shared" si="25"/>
        <v>95873.677984339738</v>
      </c>
    </row>
    <row r="112" spans="1:24" x14ac:dyDescent="0.3">
      <c r="A112">
        <v>110</v>
      </c>
      <c r="B112">
        <f>IF(A112&gt;0,EOMONTH(B111,1),INDEX(extract[VALUATION_DATE], 1))</f>
        <v>48638</v>
      </c>
      <c r="C112">
        <f>IF(A112=0,DAYS360(INDEX(extract[ISSUE_DATE], 1),B112)/30,C111+1)</f>
        <v>128</v>
      </c>
      <c r="D112">
        <f t="shared" si="13"/>
        <v>11</v>
      </c>
      <c r="E112">
        <f>INDEX(extract[ISSUE_AGE], 1)+D112-1</f>
        <v>58</v>
      </c>
      <c r="F112">
        <f>INDEX(mortality_0[PROBABILITY],MATCH(E112, mortality_0[AGE]))</f>
        <v>6.5959999999999994E-3</v>
      </c>
      <c r="G112">
        <f t="shared" si="14"/>
        <v>5.5133543719776412E-4</v>
      </c>
      <c r="H112">
        <f>INDEX(valuation_rate_0[rate],0+1)</f>
        <v>4.2500000000000003E-2</v>
      </c>
      <c r="I112">
        <f t="shared" si="15"/>
        <v>0.68281452335325798</v>
      </c>
      <c r="J112">
        <f>IF(A112&gt;0,J111+L111-M111-N111,INDEX(extract[FUND_VALUE], 1))</f>
        <v>105806.15765680579</v>
      </c>
      <c r="K112">
        <f>IF((B112&lt;INDEX(extract[GUARANTEE_END], 1)),INDEX(extract[CURRENT_RATE], 1),INDEX(extract[MINIMUM_RATE], 1))</f>
        <v>0.01</v>
      </c>
      <c r="L112">
        <f t="shared" si="16"/>
        <v>87.770240508839436</v>
      </c>
      <c r="M112">
        <f t="shared" si="17"/>
        <v>58.334684189930577</v>
      </c>
      <c r="N112">
        <f>0</f>
        <v>0</v>
      </c>
      <c r="O112">
        <f>IF((D112&lt;=INDEX(surr_charge_sch_0[POLICY_YEAR],COUNTA(surr_charge_sch_0[POLICY_YEAR]))),INDEX(surr_charge_sch_0[SURRENDER_CHARGE_PERCENT],MATCH(D112, surr_charge_sch_0[POLICY_YEAR])),INDEX(surr_charge_sch_0[SURRENDER_CHARGE_PERCENT],COUNTA(surr_charge_sch_0[SURRENDER_CHARGE_PERCENT])))</f>
        <v>0</v>
      </c>
      <c r="P112">
        <f>IF((A112=0),INDEX(extract[AVAILABLE_FPWD], 1),(IF(MOD(C112, 12)=0,J112*INDEX(extract[FREE_PWD_PERCENT], 1),P111)))</f>
        <v>10557.09677388982</v>
      </c>
      <c r="Q112">
        <f t="shared" si="18"/>
        <v>95249.060882915976</v>
      </c>
      <c r="R112">
        <f t="shared" si="19"/>
        <v>0</v>
      </c>
      <c r="S112">
        <f t="shared" si="20"/>
        <v>105806.15765680579</v>
      </c>
      <c r="T112">
        <f t="shared" si="21"/>
        <v>72245.981108271517</v>
      </c>
      <c r="U112">
        <f t="shared" si="22"/>
        <v>0</v>
      </c>
      <c r="V112">
        <f t="shared" si="23"/>
        <v>3811.3676233257652</v>
      </c>
      <c r="W112">
        <f t="shared" si="24"/>
        <v>76057.348731597289</v>
      </c>
      <c r="X112">
        <f t="shared" si="25"/>
        <v>95873.677984339738</v>
      </c>
    </row>
    <row r="113" spans="1:24" x14ac:dyDescent="0.3">
      <c r="A113">
        <v>111</v>
      </c>
      <c r="B113">
        <f>IF(A113&gt;0,EOMONTH(B112,1),INDEX(extract[VALUATION_DATE], 1))</f>
        <v>48669</v>
      </c>
      <c r="C113">
        <f>IF(A113=0,DAYS360(INDEX(extract[ISSUE_DATE], 1),B113)/30,C112+1)</f>
        <v>129</v>
      </c>
      <c r="D113">
        <f t="shared" si="13"/>
        <v>11</v>
      </c>
      <c r="E113">
        <f>INDEX(extract[ISSUE_AGE], 1)+D113-1</f>
        <v>58</v>
      </c>
      <c r="F113">
        <f>INDEX(mortality_0[PROBABILITY],MATCH(E113, mortality_0[AGE]))</f>
        <v>6.5959999999999994E-3</v>
      </c>
      <c r="G113">
        <f t="shared" si="14"/>
        <v>5.5133543719776412E-4</v>
      </c>
      <c r="H113">
        <f>INDEX(valuation_rate_0[rate],0+1)</f>
        <v>4.2500000000000003E-2</v>
      </c>
      <c r="I113">
        <f t="shared" si="15"/>
        <v>0.68045030217821145</v>
      </c>
      <c r="J113">
        <f>IF(A113&gt;0,J112+L112-M112-N112,INDEX(extract[FUND_VALUE], 1))</f>
        <v>105835.5932131247</v>
      </c>
      <c r="K113">
        <f>IF((B113&lt;INDEX(extract[GUARANTEE_END], 1)),INDEX(extract[CURRENT_RATE], 1),INDEX(extract[MINIMUM_RATE], 1))</f>
        <v>0.01</v>
      </c>
      <c r="L113">
        <f t="shared" si="16"/>
        <v>87.79465842472294</v>
      </c>
      <c r="M113">
        <f t="shared" si="17"/>
        <v>58.35091305524282</v>
      </c>
      <c r="N113">
        <f>0</f>
        <v>0</v>
      </c>
      <c r="O113">
        <f>IF((D113&lt;=INDEX(surr_charge_sch_0[POLICY_YEAR],COUNTA(surr_charge_sch_0[POLICY_YEAR]))),INDEX(surr_charge_sch_0[SURRENDER_CHARGE_PERCENT],MATCH(D113, surr_charge_sch_0[POLICY_YEAR])),INDEX(surr_charge_sch_0[SURRENDER_CHARGE_PERCENT],COUNTA(surr_charge_sch_0[SURRENDER_CHARGE_PERCENT])))</f>
        <v>0</v>
      </c>
      <c r="P113">
        <f>IF((A113=0),INDEX(extract[AVAILABLE_FPWD], 1),(IF(MOD(C113, 12)=0,J113*INDEX(extract[FREE_PWD_PERCENT], 1),P112)))</f>
        <v>10557.09677388982</v>
      </c>
      <c r="Q113">
        <f t="shared" si="18"/>
        <v>95278.496439234877</v>
      </c>
      <c r="R113">
        <f t="shared" si="19"/>
        <v>0</v>
      </c>
      <c r="S113">
        <f t="shared" si="20"/>
        <v>105835.5932131247</v>
      </c>
      <c r="T113">
        <f t="shared" si="21"/>
        <v>72015.861383080963</v>
      </c>
      <c r="U113">
        <f t="shared" si="22"/>
        <v>0</v>
      </c>
      <c r="V113">
        <f t="shared" si="23"/>
        <v>3851.1993929058754</v>
      </c>
      <c r="W113">
        <f t="shared" si="24"/>
        <v>75867.060775986844</v>
      </c>
      <c r="X113">
        <f t="shared" si="25"/>
        <v>95873.677984339738</v>
      </c>
    </row>
    <row r="114" spans="1:24" x14ac:dyDescent="0.3">
      <c r="A114">
        <v>112</v>
      </c>
      <c r="B114">
        <f>IF(A114&gt;0,EOMONTH(B113,1),INDEX(extract[VALUATION_DATE], 1))</f>
        <v>48699</v>
      </c>
      <c r="C114">
        <f>IF(A114=0,DAYS360(INDEX(extract[ISSUE_DATE], 1),B114)/30,C113+1)</f>
        <v>130</v>
      </c>
      <c r="D114">
        <f t="shared" si="13"/>
        <v>11</v>
      </c>
      <c r="E114">
        <f>INDEX(extract[ISSUE_AGE], 1)+D114-1</f>
        <v>58</v>
      </c>
      <c r="F114">
        <f>INDEX(mortality_0[PROBABILITY],MATCH(E114, mortality_0[AGE]))</f>
        <v>6.5959999999999994E-3</v>
      </c>
      <c r="G114">
        <f t="shared" si="14"/>
        <v>5.5133543719776412E-4</v>
      </c>
      <c r="H114">
        <f>INDEX(valuation_rate_0[rate],0+1)</f>
        <v>4.2500000000000003E-2</v>
      </c>
      <c r="I114">
        <f t="shared" si="15"/>
        <v>0.67809426703549636</v>
      </c>
      <c r="J114">
        <f>IF(A114&gt;0,J113+L113-M113-N113,INDEX(extract[FUND_VALUE], 1))</f>
        <v>105865.03695849418</v>
      </c>
      <c r="K114">
        <f>IF((B114&lt;INDEX(extract[GUARANTEE_END], 1)),INDEX(extract[CURRENT_RATE], 1),INDEX(extract[MINIMUM_RATE], 1))</f>
        <v>0.01</v>
      </c>
      <c r="L114">
        <f t="shared" si="16"/>
        <v>87.819083133736029</v>
      </c>
      <c r="M114">
        <f t="shared" si="17"/>
        <v>58.367146435468847</v>
      </c>
      <c r="N114">
        <f>0</f>
        <v>0</v>
      </c>
      <c r="O114">
        <f>IF((D114&lt;=INDEX(surr_charge_sch_0[POLICY_YEAR],COUNTA(surr_charge_sch_0[POLICY_YEAR]))),INDEX(surr_charge_sch_0[SURRENDER_CHARGE_PERCENT],MATCH(D114, surr_charge_sch_0[POLICY_YEAR])),INDEX(surr_charge_sch_0[SURRENDER_CHARGE_PERCENT],COUNTA(surr_charge_sch_0[SURRENDER_CHARGE_PERCENT])))</f>
        <v>0</v>
      </c>
      <c r="P114">
        <f>IF((A114=0),INDEX(extract[AVAILABLE_FPWD], 1),(IF(MOD(C114, 12)=0,J114*INDEX(extract[FREE_PWD_PERCENT], 1),P113)))</f>
        <v>10557.09677388982</v>
      </c>
      <c r="Q114">
        <f t="shared" si="18"/>
        <v>95307.940184604362</v>
      </c>
      <c r="R114">
        <f t="shared" si="19"/>
        <v>0</v>
      </c>
      <c r="S114">
        <f t="shared" si="20"/>
        <v>105865.03695849418</v>
      </c>
      <c r="T114">
        <f t="shared" si="21"/>
        <v>71786.474641055844</v>
      </c>
      <c r="U114">
        <f t="shared" si="22"/>
        <v>0</v>
      </c>
      <c r="V114">
        <f t="shared" si="23"/>
        <v>3890.9042893266896</v>
      </c>
      <c r="W114">
        <f t="shared" si="24"/>
        <v>75677.378930382532</v>
      </c>
      <c r="X114">
        <f t="shared" si="25"/>
        <v>95873.677984339738</v>
      </c>
    </row>
    <row r="115" spans="1:24" x14ac:dyDescent="0.3">
      <c r="A115">
        <v>113</v>
      </c>
      <c r="B115">
        <f>IF(A115&gt;0,EOMONTH(B114,1),INDEX(extract[VALUATION_DATE], 1))</f>
        <v>48730</v>
      </c>
      <c r="C115">
        <f>IF(A115=0,DAYS360(INDEX(extract[ISSUE_DATE], 1),B115)/30,C114+1)</f>
        <v>131</v>
      </c>
      <c r="D115">
        <f t="shared" si="13"/>
        <v>11</v>
      </c>
      <c r="E115">
        <f>INDEX(extract[ISSUE_AGE], 1)+D115-1</f>
        <v>58</v>
      </c>
      <c r="F115">
        <f>INDEX(mortality_0[PROBABILITY],MATCH(E115, mortality_0[AGE]))</f>
        <v>6.5959999999999994E-3</v>
      </c>
      <c r="G115">
        <f t="shared" si="14"/>
        <v>5.5133543719776412E-4</v>
      </c>
      <c r="H115">
        <f>INDEX(valuation_rate_0[rate],0+1)</f>
        <v>4.2500000000000003E-2</v>
      </c>
      <c r="I115">
        <f t="shared" si="15"/>
        <v>0.67574638958126476</v>
      </c>
      <c r="J115">
        <f>IF(A115&gt;0,J114+L114-M114-N114,INDEX(extract[FUND_VALUE], 1))</f>
        <v>105894.48889519245</v>
      </c>
      <c r="K115">
        <f>IF((B115&lt;INDEX(extract[GUARANTEE_END], 1)),INDEX(extract[CURRENT_RATE], 1),INDEX(extract[MINIMUM_RATE], 1))</f>
        <v>0.01</v>
      </c>
      <c r="L115">
        <f t="shared" si="16"/>
        <v>87.843514637768564</v>
      </c>
      <c r="M115">
        <f t="shared" si="17"/>
        <v>58.383384331864711</v>
      </c>
      <c r="N115">
        <f>0</f>
        <v>0</v>
      </c>
      <c r="O115">
        <f>IF((D115&lt;=INDEX(surr_charge_sch_0[POLICY_YEAR],COUNTA(surr_charge_sch_0[POLICY_YEAR]))),INDEX(surr_charge_sch_0[SURRENDER_CHARGE_PERCENT],MATCH(D115, surr_charge_sch_0[POLICY_YEAR])),INDEX(surr_charge_sch_0[SURRENDER_CHARGE_PERCENT],COUNTA(surr_charge_sch_0[SURRENDER_CHARGE_PERCENT])))</f>
        <v>0</v>
      </c>
      <c r="P115">
        <f>IF((A115=0),INDEX(extract[AVAILABLE_FPWD], 1),(IF(MOD(C115, 12)=0,J115*INDEX(extract[FREE_PWD_PERCENT], 1),P114)))</f>
        <v>10557.09677388982</v>
      </c>
      <c r="Q115">
        <f t="shared" si="18"/>
        <v>95337.392121302633</v>
      </c>
      <c r="R115">
        <f t="shared" si="19"/>
        <v>0</v>
      </c>
      <c r="S115">
        <f t="shared" si="20"/>
        <v>105894.48889519245</v>
      </c>
      <c r="T115">
        <f t="shared" si="21"/>
        <v>71557.818547479634</v>
      </c>
      <c r="U115">
        <f t="shared" si="22"/>
        <v>0</v>
      </c>
      <c r="V115">
        <f t="shared" si="23"/>
        <v>3930.4827167078024</v>
      </c>
      <c r="W115">
        <f t="shared" si="24"/>
        <v>75488.301264187437</v>
      </c>
      <c r="X115">
        <f t="shared" si="25"/>
        <v>95873.677984339738</v>
      </c>
    </row>
    <row r="116" spans="1:24" x14ac:dyDescent="0.3">
      <c r="A116">
        <v>114</v>
      </c>
      <c r="B116">
        <f>IF(A116&gt;0,EOMONTH(B115,1),INDEX(extract[VALUATION_DATE], 1))</f>
        <v>48760</v>
      </c>
      <c r="C116">
        <f>IF(A116=0,DAYS360(INDEX(extract[ISSUE_DATE], 1),B116)/30,C115+1)</f>
        <v>132</v>
      </c>
      <c r="D116">
        <f t="shared" si="13"/>
        <v>12</v>
      </c>
      <c r="E116">
        <f>INDEX(extract[ISSUE_AGE], 1)+D116-1</f>
        <v>59</v>
      </c>
      <c r="F116">
        <f>INDEX(mortality_0[PROBABILITY],MATCH(E116, mortality_0[AGE]))</f>
        <v>7.0569999999999999E-3</v>
      </c>
      <c r="G116">
        <f t="shared" si="14"/>
        <v>5.8999408476878568E-4</v>
      </c>
      <c r="H116">
        <f>INDEX(valuation_rate_0[rate],0+1)</f>
        <v>4.2500000000000003E-2</v>
      </c>
      <c r="I116">
        <f t="shared" si="15"/>
        <v>0.67340664156980845</v>
      </c>
      <c r="J116">
        <f>IF(A116&gt;0,J115+L115-M115-N115,INDEX(extract[FUND_VALUE], 1))</f>
        <v>105923.94902549835</v>
      </c>
      <c r="K116">
        <f>IF((B116&lt;INDEX(extract[GUARANTEE_END], 1)),INDEX(extract[CURRENT_RATE], 1),INDEX(extract[MINIMUM_RATE], 1))</f>
        <v>0.01</v>
      </c>
      <c r="L116">
        <f t="shared" si="16"/>
        <v>87.867952938710914</v>
      </c>
      <c r="M116">
        <f t="shared" si="17"/>
        <v>62.494503360394411</v>
      </c>
      <c r="N116">
        <f>0</f>
        <v>0</v>
      </c>
      <c r="O116">
        <f>IF((D116&lt;=INDEX(surr_charge_sch_0[POLICY_YEAR],COUNTA(surr_charge_sch_0[POLICY_YEAR]))),INDEX(surr_charge_sch_0[SURRENDER_CHARGE_PERCENT],MATCH(D116, surr_charge_sch_0[POLICY_YEAR])),INDEX(surr_charge_sch_0[SURRENDER_CHARGE_PERCENT],COUNTA(surr_charge_sch_0[SURRENDER_CHARGE_PERCENT])))</f>
        <v>0</v>
      </c>
      <c r="P116">
        <f>IF((A116=0),INDEX(extract[AVAILABLE_FPWD], 1),(IF(MOD(C116, 12)=0,J116*INDEX(extract[FREE_PWD_PERCENT], 1),P115)))</f>
        <v>10592.394902549837</v>
      </c>
      <c r="Q116">
        <f t="shared" si="18"/>
        <v>95331.554122948524</v>
      </c>
      <c r="R116">
        <f t="shared" si="19"/>
        <v>0</v>
      </c>
      <c r="S116">
        <f t="shared" si="20"/>
        <v>105923.94902549835</v>
      </c>
      <c r="T116">
        <f t="shared" si="21"/>
        <v>71329.890775072432</v>
      </c>
      <c r="U116">
        <f t="shared" si="22"/>
        <v>0</v>
      </c>
      <c r="V116">
        <f t="shared" si="23"/>
        <v>3969.9350778815956</v>
      </c>
      <c r="W116">
        <f t="shared" si="24"/>
        <v>75299.825852954033</v>
      </c>
      <c r="X116">
        <f t="shared" si="25"/>
        <v>95873.677984339738</v>
      </c>
    </row>
    <row r="117" spans="1:24" x14ac:dyDescent="0.3">
      <c r="A117">
        <v>115</v>
      </c>
      <c r="B117">
        <f>IF(A117&gt;0,EOMONTH(B116,1),INDEX(extract[VALUATION_DATE], 1))</f>
        <v>48791</v>
      </c>
      <c r="C117">
        <f>IF(A117=0,DAYS360(INDEX(extract[ISSUE_DATE], 1),B117)/30,C116+1)</f>
        <v>133</v>
      </c>
      <c r="D117">
        <f t="shared" si="13"/>
        <v>12</v>
      </c>
      <c r="E117">
        <f>INDEX(extract[ISSUE_AGE], 1)+D117-1</f>
        <v>59</v>
      </c>
      <c r="F117">
        <f>INDEX(mortality_0[PROBABILITY],MATCH(E117, mortality_0[AGE]))</f>
        <v>7.0569999999999999E-3</v>
      </c>
      <c r="G117">
        <f t="shared" si="14"/>
        <v>5.8999408476878568E-4</v>
      </c>
      <c r="H117">
        <f>INDEX(valuation_rate_0[rate],0+1)</f>
        <v>4.2500000000000003E-2</v>
      </c>
      <c r="I117">
        <f t="shared" si="15"/>
        <v>0.67107499485321886</v>
      </c>
      <c r="J117">
        <f>IF(A117&gt;0,J116+L116-M116-N116,INDEX(extract[FUND_VALUE], 1))</f>
        <v>105949.32247507668</v>
      </c>
      <c r="K117">
        <f>IF((B117&lt;INDEX(extract[GUARANTEE_END], 1)),INDEX(extract[CURRENT_RATE], 1),INDEX(extract[MINIMUM_RATE], 1))</f>
        <v>0.01</v>
      </c>
      <c r="L117">
        <f t="shared" si="16"/>
        <v>87.889001182228569</v>
      </c>
      <c r="M117">
        <f t="shared" si="17"/>
        <v>62.509473545555799</v>
      </c>
      <c r="N117">
        <f>0</f>
        <v>0</v>
      </c>
      <c r="O117">
        <f>IF((D117&lt;=INDEX(surr_charge_sch_0[POLICY_YEAR],COUNTA(surr_charge_sch_0[POLICY_YEAR]))),INDEX(surr_charge_sch_0[SURRENDER_CHARGE_PERCENT],MATCH(D117, surr_charge_sch_0[POLICY_YEAR])),INDEX(surr_charge_sch_0[SURRENDER_CHARGE_PERCENT],COUNTA(surr_charge_sch_0[SURRENDER_CHARGE_PERCENT])))</f>
        <v>0</v>
      </c>
      <c r="P117">
        <f>IF((A117=0),INDEX(extract[AVAILABLE_FPWD], 1),(IF(MOD(C117, 12)=0,J117*INDEX(extract[FREE_PWD_PERCENT], 1),P116)))</f>
        <v>10592.394902549837</v>
      </c>
      <c r="Q117">
        <f t="shared" si="18"/>
        <v>95356.927572526853</v>
      </c>
      <c r="R117">
        <f t="shared" si="19"/>
        <v>0</v>
      </c>
      <c r="S117">
        <f t="shared" si="20"/>
        <v>105949.32247507668</v>
      </c>
      <c r="T117">
        <f t="shared" si="21"/>
        <v>71099.941034664109</v>
      </c>
      <c r="U117">
        <f t="shared" si="22"/>
        <v>0</v>
      </c>
      <c r="V117">
        <f t="shared" si="23"/>
        <v>4012.019291506092</v>
      </c>
      <c r="W117">
        <f t="shared" si="24"/>
        <v>75111.9603261702</v>
      </c>
      <c r="X117">
        <f t="shared" si="25"/>
        <v>95873.677984339738</v>
      </c>
    </row>
    <row r="118" spans="1:24" x14ac:dyDescent="0.3">
      <c r="A118">
        <v>116</v>
      </c>
      <c r="B118">
        <f>IF(A118&gt;0,EOMONTH(B117,1),INDEX(extract[VALUATION_DATE], 1))</f>
        <v>48822</v>
      </c>
      <c r="C118">
        <f>IF(A118=0,DAYS360(INDEX(extract[ISSUE_DATE], 1),B118)/30,C117+1)</f>
        <v>134</v>
      </c>
      <c r="D118">
        <f t="shared" si="13"/>
        <v>12</v>
      </c>
      <c r="E118">
        <f>INDEX(extract[ISSUE_AGE], 1)+D118-1</f>
        <v>59</v>
      </c>
      <c r="F118">
        <f>INDEX(mortality_0[PROBABILITY],MATCH(E118, mortality_0[AGE]))</f>
        <v>7.0569999999999999E-3</v>
      </c>
      <c r="G118">
        <f t="shared" si="14"/>
        <v>5.8999408476878568E-4</v>
      </c>
      <c r="H118">
        <f>INDEX(valuation_rate_0[rate],0+1)</f>
        <v>4.2500000000000003E-2</v>
      </c>
      <c r="I118">
        <f t="shared" si="15"/>
        <v>0.66875142138104859</v>
      </c>
      <c r="J118">
        <f>IF(A118&gt;0,J117+L117-M117-N117,INDEX(extract[FUND_VALUE], 1))</f>
        <v>105974.70200271335</v>
      </c>
      <c r="K118">
        <f>IF((B118&lt;INDEX(extract[GUARANTEE_END], 1)),INDEX(extract[CURRENT_RATE], 1),INDEX(extract[MINIMUM_RATE], 1))</f>
        <v>0.01</v>
      </c>
      <c r="L118">
        <f t="shared" si="16"/>
        <v>87.910054467727292</v>
      </c>
      <c r="M118">
        <f t="shared" si="17"/>
        <v>62.524447316735667</v>
      </c>
      <c r="N118">
        <f>0</f>
        <v>0</v>
      </c>
      <c r="O118">
        <f>IF((D118&lt;=INDEX(surr_charge_sch_0[POLICY_YEAR],COUNTA(surr_charge_sch_0[POLICY_YEAR]))),INDEX(surr_charge_sch_0[SURRENDER_CHARGE_PERCENT],MATCH(D118, surr_charge_sch_0[POLICY_YEAR])),INDEX(surr_charge_sch_0[SURRENDER_CHARGE_PERCENT],COUNTA(surr_charge_sch_0[SURRENDER_CHARGE_PERCENT])))</f>
        <v>0</v>
      </c>
      <c r="P118">
        <f>IF((A118=0),INDEX(extract[AVAILABLE_FPWD], 1),(IF(MOD(C118, 12)=0,J118*INDEX(extract[FREE_PWD_PERCENT], 1),P117)))</f>
        <v>10592.394902549837</v>
      </c>
      <c r="Q118">
        <f t="shared" si="18"/>
        <v>95382.307100163511</v>
      </c>
      <c r="R118">
        <f t="shared" si="19"/>
        <v>0</v>
      </c>
      <c r="S118">
        <f t="shared" si="20"/>
        <v>105974.70200271335</v>
      </c>
      <c r="T118">
        <f t="shared" si="21"/>
        <v>70870.73259474762</v>
      </c>
      <c r="U118">
        <f t="shared" si="22"/>
        <v>0</v>
      </c>
      <c r="V118">
        <f t="shared" si="23"/>
        <v>4053.9678361439533</v>
      </c>
      <c r="W118">
        <f t="shared" si="24"/>
        <v>74924.700430891578</v>
      </c>
      <c r="X118">
        <f t="shared" si="25"/>
        <v>95873.677984339738</v>
      </c>
    </row>
    <row r="119" spans="1:24" x14ac:dyDescent="0.3">
      <c r="A119">
        <v>117</v>
      </c>
      <c r="B119">
        <f>IF(A119&gt;0,EOMONTH(B118,1),INDEX(extract[VALUATION_DATE], 1))</f>
        <v>48852</v>
      </c>
      <c r="C119">
        <f>IF(A119=0,DAYS360(INDEX(extract[ISSUE_DATE], 1),B119)/30,C118+1)</f>
        <v>135</v>
      </c>
      <c r="D119">
        <f t="shared" si="13"/>
        <v>12</v>
      </c>
      <c r="E119">
        <f>INDEX(extract[ISSUE_AGE], 1)+D119-1</f>
        <v>59</v>
      </c>
      <c r="F119">
        <f>INDEX(mortality_0[PROBABILITY],MATCH(E119, mortality_0[AGE]))</f>
        <v>7.0569999999999999E-3</v>
      </c>
      <c r="G119">
        <f t="shared" si="14"/>
        <v>5.8999408476878568E-4</v>
      </c>
      <c r="H119">
        <f>INDEX(valuation_rate_0[rate],0+1)</f>
        <v>4.2500000000000003E-2</v>
      </c>
      <c r="I119">
        <f t="shared" si="15"/>
        <v>0.66643589319997387</v>
      </c>
      <c r="J119">
        <f>IF(A119&gt;0,J118+L118-M118-N118,INDEX(extract[FUND_VALUE], 1))</f>
        <v>106000.08760986433</v>
      </c>
      <c r="K119">
        <f>IF((B119&lt;INDEX(extract[GUARANTEE_END], 1)),INDEX(extract[CURRENT_RATE], 1),INDEX(extract[MINIMUM_RATE], 1))</f>
        <v>0.01</v>
      </c>
      <c r="L119">
        <f t="shared" si="16"/>
        <v>87.931112796414851</v>
      </c>
      <c r="M119">
        <f t="shared" si="17"/>
        <v>62.539424674793004</v>
      </c>
      <c r="N119">
        <f>0</f>
        <v>0</v>
      </c>
      <c r="O119">
        <f>IF((D119&lt;=INDEX(surr_charge_sch_0[POLICY_YEAR],COUNTA(surr_charge_sch_0[POLICY_YEAR]))),INDEX(surr_charge_sch_0[SURRENDER_CHARGE_PERCENT],MATCH(D119, surr_charge_sch_0[POLICY_YEAR])),INDEX(surr_charge_sch_0[SURRENDER_CHARGE_PERCENT],COUNTA(surr_charge_sch_0[SURRENDER_CHARGE_PERCENT])))</f>
        <v>0</v>
      </c>
      <c r="P119">
        <f>IF((A119=0),INDEX(extract[AVAILABLE_FPWD], 1),(IF(MOD(C119, 12)=0,J119*INDEX(extract[FREE_PWD_PERCENT], 1),P118)))</f>
        <v>10592.394902549837</v>
      </c>
      <c r="Q119">
        <f t="shared" si="18"/>
        <v>95407.692707314505</v>
      </c>
      <c r="R119">
        <f t="shared" si="19"/>
        <v>0</v>
      </c>
      <c r="S119">
        <f t="shared" si="20"/>
        <v>106000.08760986433</v>
      </c>
      <c r="T119">
        <f t="shared" si="21"/>
        <v>70642.263065555424</v>
      </c>
      <c r="U119">
        <f t="shared" si="22"/>
        <v>0</v>
      </c>
      <c r="V119">
        <f t="shared" si="23"/>
        <v>4095.7811491580846</v>
      </c>
      <c r="W119">
        <f t="shared" si="24"/>
        <v>74738.044214713504</v>
      </c>
      <c r="X119">
        <f t="shared" si="25"/>
        <v>95873.677984339738</v>
      </c>
    </row>
    <row r="120" spans="1:24" x14ac:dyDescent="0.3">
      <c r="A120">
        <v>118</v>
      </c>
      <c r="B120">
        <f>IF(A120&gt;0,EOMONTH(B119,1),INDEX(extract[VALUATION_DATE], 1))</f>
        <v>48883</v>
      </c>
      <c r="C120">
        <f>IF(A120=0,DAYS360(INDEX(extract[ISSUE_DATE], 1),B120)/30,C119+1)</f>
        <v>136</v>
      </c>
      <c r="D120">
        <f t="shared" si="13"/>
        <v>12</v>
      </c>
      <c r="E120">
        <f>INDEX(extract[ISSUE_AGE], 1)+D120-1</f>
        <v>59</v>
      </c>
      <c r="F120">
        <f>INDEX(mortality_0[PROBABILITY],MATCH(E120, mortality_0[AGE]))</f>
        <v>7.0569999999999999E-3</v>
      </c>
      <c r="G120">
        <f t="shared" si="14"/>
        <v>5.8999408476878568E-4</v>
      </c>
      <c r="H120">
        <f>INDEX(valuation_rate_0[rate],0+1)</f>
        <v>4.2500000000000003E-2</v>
      </c>
      <c r="I120">
        <f t="shared" si="15"/>
        <v>0.66412838245345851</v>
      </c>
      <c r="J120">
        <f>IF(A120&gt;0,J119+L119-M119-N119,INDEX(extract[FUND_VALUE], 1))</f>
        <v>106025.47929798596</v>
      </c>
      <c r="K120">
        <f>IF((B120&lt;INDEX(extract[GUARANTEE_END], 1)),INDEX(extract[CURRENT_RATE], 1),INDEX(extract[MINIMUM_RATE], 1))</f>
        <v>0.01</v>
      </c>
      <c r="L120">
        <f t="shared" si="16"/>
        <v>87.952176169499339</v>
      </c>
      <c r="M120">
        <f t="shared" si="17"/>
        <v>62.554405620587062</v>
      </c>
      <c r="N120">
        <f>0</f>
        <v>0</v>
      </c>
      <c r="O120">
        <f>IF((D120&lt;=INDEX(surr_charge_sch_0[POLICY_YEAR],COUNTA(surr_charge_sch_0[POLICY_YEAR]))),INDEX(surr_charge_sch_0[SURRENDER_CHARGE_PERCENT],MATCH(D120, surr_charge_sch_0[POLICY_YEAR])),INDEX(surr_charge_sch_0[SURRENDER_CHARGE_PERCENT],COUNTA(surr_charge_sch_0[SURRENDER_CHARGE_PERCENT])))</f>
        <v>0</v>
      </c>
      <c r="P120">
        <f>IF((A120=0),INDEX(extract[AVAILABLE_FPWD], 1),(IF(MOD(C120, 12)=0,J120*INDEX(extract[FREE_PWD_PERCENT], 1),P119)))</f>
        <v>10592.394902549837</v>
      </c>
      <c r="Q120">
        <f t="shared" si="18"/>
        <v>95433.084395436133</v>
      </c>
      <c r="R120">
        <f t="shared" si="19"/>
        <v>0</v>
      </c>
      <c r="S120">
        <f t="shared" si="20"/>
        <v>106025.47929798596</v>
      </c>
      <c r="T120">
        <f t="shared" si="21"/>
        <v>70414.530065024068</v>
      </c>
      <c r="U120">
        <f t="shared" si="22"/>
        <v>0</v>
      </c>
      <c r="V120">
        <f t="shared" si="23"/>
        <v>4137.4596665014424</v>
      </c>
      <c r="W120">
        <f t="shared" si="24"/>
        <v>74551.989731525508</v>
      </c>
      <c r="X120">
        <f t="shared" si="25"/>
        <v>95873.677984339738</v>
      </c>
    </row>
    <row r="121" spans="1:24" x14ac:dyDescent="0.3">
      <c r="A121">
        <v>119</v>
      </c>
      <c r="B121">
        <f>IF(A121&gt;0,EOMONTH(B120,1),INDEX(extract[VALUATION_DATE], 1))</f>
        <v>48913</v>
      </c>
      <c r="C121">
        <f>IF(A121=0,DAYS360(INDEX(extract[ISSUE_DATE], 1),B121)/30,C120+1)</f>
        <v>137</v>
      </c>
      <c r="D121">
        <f t="shared" si="13"/>
        <v>12</v>
      </c>
      <c r="E121">
        <f>INDEX(extract[ISSUE_AGE], 1)+D121-1</f>
        <v>59</v>
      </c>
      <c r="F121">
        <f>INDEX(mortality_0[PROBABILITY],MATCH(E121, mortality_0[AGE]))</f>
        <v>7.0569999999999999E-3</v>
      </c>
      <c r="G121">
        <f t="shared" si="14"/>
        <v>5.8999408476878568E-4</v>
      </c>
      <c r="H121">
        <f>INDEX(valuation_rate_0[rate],0+1)</f>
        <v>4.2500000000000003E-2</v>
      </c>
      <c r="I121">
        <f t="shared" si="15"/>
        <v>0.66182886138141839</v>
      </c>
      <c r="J121">
        <f>IF(A121&gt;0,J120+L120-M120-N120,INDEX(extract[FUND_VALUE], 1))</f>
        <v>106050.87706853487</v>
      </c>
      <c r="K121">
        <f>IF((B121&lt;INDEX(extract[GUARANTEE_END], 1)),INDEX(extract[CURRENT_RATE], 1),INDEX(extract[MINIMUM_RATE], 1))</f>
        <v>0.01</v>
      </c>
      <c r="L121">
        <f t="shared" si="16"/>
        <v>87.973244588189075</v>
      </c>
      <c r="M121">
        <f t="shared" si="17"/>
        <v>62.569390154977235</v>
      </c>
      <c r="N121">
        <f>0</f>
        <v>0</v>
      </c>
      <c r="O121">
        <f>IF((D121&lt;=INDEX(surr_charge_sch_0[POLICY_YEAR],COUNTA(surr_charge_sch_0[POLICY_YEAR]))),INDEX(surr_charge_sch_0[SURRENDER_CHARGE_PERCENT],MATCH(D121, surr_charge_sch_0[POLICY_YEAR])),INDEX(surr_charge_sch_0[SURRENDER_CHARGE_PERCENT],COUNTA(surr_charge_sch_0[SURRENDER_CHARGE_PERCENT])))</f>
        <v>0</v>
      </c>
      <c r="P121">
        <f>IF((A121=0),INDEX(extract[AVAILABLE_FPWD], 1),(IF(MOD(C121, 12)=0,J121*INDEX(extract[FREE_PWD_PERCENT], 1),P120)))</f>
        <v>10592.394902549837</v>
      </c>
      <c r="Q121">
        <f t="shared" si="18"/>
        <v>95458.482165985042</v>
      </c>
      <c r="R121">
        <f t="shared" si="19"/>
        <v>0</v>
      </c>
      <c r="S121">
        <f t="shared" si="20"/>
        <v>106050.87706853487</v>
      </c>
      <c r="T121">
        <f t="shared" si="21"/>
        <v>70187.531218769203</v>
      </c>
      <c r="U121">
        <f t="shared" si="22"/>
        <v>0</v>
      </c>
      <c r="V121">
        <f t="shared" si="23"/>
        <v>4179.00382272158</v>
      </c>
      <c r="W121">
        <f t="shared" si="24"/>
        <v>74366.535041490788</v>
      </c>
      <c r="X121">
        <f t="shared" si="25"/>
        <v>95873.677984339738</v>
      </c>
    </row>
    <row r="122" spans="1:24" x14ac:dyDescent="0.3">
      <c r="A122">
        <v>120</v>
      </c>
      <c r="B122">
        <f>IF(A122&gt;0,EOMONTH(B121,1),INDEX(extract[VALUATION_DATE], 1))</f>
        <v>48944</v>
      </c>
      <c r="C122">
        <f>IF(A122=0,DAYS360(INDEX(extract[ISSUE_DATE], 1),B122)/30,C121+1)</f>
        <v>138</v>
      </c>
      <c r="D122">
        <f t="shared" si="13"/>
        <v>12</v>
      </c>
      <c r="E122">
        <f>INDEX(extract[ISSUE_AGE], 1)+D122-1</f>
        <v>59</v>
      </c>
      <c r="F122">
        <f>INDEX(mortality_0[PROBABILITY],MATCH(E122, mortality_0[AGE]))</f>
        <v>7.0569999999999999E-3</v>
      </c>
      <c r="G122">
        <f t="shared" si="14"/>
        <v>5.8999408476878568E-4</v>
      </c>
      <c r="H122">
        <f>INDEX(valuation_rate_0[rate],0+1)</f>
        <v>4.2500000000000003E-2</v>
      </c>
      <c r="I122">
        <f t="shared" si="15"/>
        <v>0.65953730231988772</v>
      </c>
      <c r="J122">
        <f>IF(A122&gt;0,J121+L121-M121-N121,INDEX(extract[FUND_VALUE], 1))</f>
        <v>106076.28092296807</v>
      </c>
      <c r="K122">
        <f>IF((B122&lt;INDEX(extract[GUARANTEE_END], 1)),INDEX(extract[CURRENT_RATE], 1),INDEX(extract[MINIMUM_RATE], 1))</f>
        <v>0.01</v>
      </c>
      <c r="L122">
        <f t="shared" si="16"/>
        <v>87.994318053692709</v>
      </c>
      <c r="M122">
        <f t="shared" si="17"/>
        <v>62.584378278823145</v>
      </c>
      <c r="N122">
        <f>0</f>
        <v>0</v>
      </c>
      <c r="O122">
        <f>IF((D122&lt;=INDEX(surr_charge_sch_0[POLICY_YEAR],COUNTA(surr_charge_sch_0[POLICY_YEAR]))),INDEX(surr_charge_sch_0[SURRENDER_CHARGE_PERCENT],MATCH(D122, surr_charge_sch_0[POLICY_YEAR])),INDEX(surr_charge_sch_0[SURRENDER_CHARGE_PERCENT],COUNTA(surr_charge_sch_0[SURRENDER_CHARGE_PERCENT])))</f>
        <v>0</v>
      </c>
      <c r="P122">
        <f>IF((A122=0),INDEX(extract[AVAILABLE_FPWD], 1),(IF(MOD(C122, 12)=0,J122*INDEX(extract[FREE_PWD_PERCENT], 1),P121)))</f>
        <v>10592.394902549837</v>
      </c>
      <c r="Q122">
        <f t="shared" si="18"/>
        <v>95483.886020418227</v>
      </c>
      <c r="R122">
        <f t="shared" si="19"/>
        <v>0</v>
      </c>
      <c r="S122">
        <f t="shared" si="20"/>
        <v>106076.28092296807</v>
      </c>
      <c r="T122">
        <f t="shared" si="21"/>
        <v>69961.264160060935</v>
      </c>
      <c r="U122">
        <f t="shared" si="22"/>
        <v>0</v>
      </c>
      <c r="V122">
        <f t="shared" si="23"/>
        <v>4220.4140509651779</v>
      </c>
      <c r="W122">
        <f t="shared" si="24"/>
        <v>74181.678211026112</v>
      </c>
      <c r="X122">
        <f t="shared" si="25"/>
        <v>95873.677984339738</v>
      </c>
    </row>
    <row r="123" spans="1:24" x14ac:dyDescent="0.3">
      <c r="A123">
        <v>121</v>
      </c>
      <c r="B123">
        <f>IF(A123&gt;0,EOMONTH(B122,1),INDEX(extract[VALUATION_DATE], 1))</f>
        <v>48975</v>
      </c>
      <c r="C123">
        <f>IF(A123=0,DAYS360(INDEX(extract[ISSUE_DATE], 1),B123)/30,C122+1)</f>
        <v>139</v>
      </c>
      <c r="D123">
        <f t="shared" si="13"/>
        <v>12</v>
      </c>
      <c r="E123">
        <f>INDEX(extract[ISSUE_AGE], 1)+D123-1</f>
        <v>59</v>
      </c>
      <c r="F123">
        <f>INDEX(mortality_0[PROBABILITY],MATCH(E123, mortality_0[AGE]))</f>
        <v>7.0569999999999999E-3</v>
      </c>
      <c r="G123">
        <f t="shared" si="14"/>
        <v>5.8999408476878568E-4</v>
      </c>
      <c r="H123">
        <f>INDEX(valuation_rate_0[rate],0+1)</f>
        <v>4.2500000000000003E-2</v>
      </c>
      <c r="I123">
        <f t="shared" si="15"/>
        <v>0.65725367770068632</v>
      </c>
      <c r="J123">
        <f>IF(A123&gt;0,J122+L122-M122-N122,INDEX(extract[FUND_VALUE], 1))</f>
        <v>106101.69086274294</v>
      </c>
      <c r="K123">
        <f>IF((B123&lt;INDEX(extract[GUARANTEE_END], 1)),INDEX(extract[CURRENT_RATE], 1),INDEX(extract[MINIMUM_RATE], 1))</f>
        <v>0.01</v>
      </c>
      <c r="L123">
        <f t="shared" si="16"/>
        <v>88.015396567219199</v>
      </c>
      <c r="M123">
        <f t="shared" si="17"/>
        <v>62.599369992984649</v>
      </c>
      <c r="N123">
        <f>0</f>
        <v>0</v>
      </c>
      <c r="O123">
        <f>IF((D123&lt;=INDEX(surr_charge_sch_0[POLICY_YEAR],COUNTA(surr_charge_sch_0[POLICY_YEAR]))),INDEX(surr_charge_sch_0[SURRENDER_CHARGE_PERCENT],MATCH(D123, surr_charge_sch_0[POLICY_YEAR])),INDEX(surr_charge_sch_0[SURRENDER_CHARGE_PERCENT],COUNTA(surr_charge_sch_0[SURRENDER_CHARGE_PERCENT])))</f>
        <v>0</v>
      </c>
      <c r="P123">
        <f>IF((A123=0),INDEX(extract[AVAILABLE_FPWD], 1),(IF(MOD(C123, 12)=0,J123*INDEX(extract[FREE_PWD_PERCENT], 1),P122)))</f>
        <v>10592.394902549837</v>
      </c>
      <c r="Q123">
        <f t="shared" si="18"/>
        <v>95509.295960193092</v>
      </c>
      <c r="R123">
        <f t="shared" si="19"/>
        <v>0</v>
      </c>
      <c r="S123">
        <f t="shared" si="20"/>
        <v>106101.69086274294</v>
      </c>
      <c r="T123">
        <f t="shared" si="21"/>
        <v>69735.726529799096</v>
      </c>
      <c r="U123">
        <f t="shared" si="22"/>
        <v>0</v>
      </c>
      <c r="V123">
        <f t="shared" si="23"/>
        <v>4261.6907829825604</v>
      </c>
      <c r="W123">
        <f t="shared" si="24"/>
        <v>73997.417312781661</v>
      </c>
      <c r="X123">
        <f t="shared" si="25"/>
        <v>95873.677984339738</v>
      </c>
    </row>
    <row r="124" spans="1:24" x14ac:dyDescent="0.3">
      <c r="A124">
        <v>122</v>
      </c>
      <c r="B124">
        <f>IF(A124&gt;0,EOMONTH(B123,1),INDEX(extract[VALUATION_DATE], 1))</f>
        <v>49003</v>
      </c>
      <c r="C124">
        <f>IF(A124=0,DAYS360(INDEX(extract[ISSUE_DATE], 1),B124)/30,C123+1)</f>
        <v>140</v>
      </c>
      <c r="D124">
        <f t="shared" si="13"/>
        <v>12</v>
      </c>
      <c r="E124">
        <f>INDEX(extract[ISSUE_AGE], 1)+D124-1</f>
        <v>59</v>
      </c>
      <c r="F124">
        <f>INDEX(mortality_0[PROBABILITY],MATCH(E124, mortality_0[AGE]))</f>
        <v>7.0569999999999999E-3</v>
      </c>
      <c r="G124">
        <f t="shared" si="14"/>
        <v>5.8999408476878568E-4</v>
      </c>
      <c r="H124">
        <f>INDEX(valuation_rate_0[rate],0+1)</f>
        <v>4.2500000000000003E-2</v>
      </c>
      <c r="I124">
        <f t="shared" si="15"/>
        <v>0.65497796005108788</v>
      </c>
      <c r="J124">
        <f>IF(A124&gt;0,J123+L123-M123-N123,INDEX(extract[FUND_VALUE], 1))</f>
        <v>106127.10688931718</v>
      </c>
      <c r="K124">
        <f>IF((B124&lt;INDEX(extract[GUARANTEE_END], 1)),INDEX(extract[CURRENT_RATE], 1),INDEX(extract[MINIMUM_RATE], 1))</f>
        <v>0.01</v>
      </c>
      <c r="L124">
        <f t="shared" si="16"/>
        <v>88.036480129977775</v>
      </c>
      <c r="M124">
        <f t="shared" si="17"/>
        <v>62.614365298321779</v>
      </c>
      <c r="N124">
        <f>0</f>
        <v>0</v>
      </c>
      <c r="O124">
        <f>IF((D124&lt;=INDEX(surr_charge_sch_0[POLICY_YEAR],COUNTA(surr_charge_sch_0[POLICY_YEAR]))),INDEX(surr_charge_sch_0[SURRENDER_CHARGE_PERCENT],MATCH(D124, surr_charge_sch_0[POLICY_YEAR])),INDEX(surr_charge_sch_0[SURRENDER_CHARGE_PERCENT],COUNTA(surr_charge_sch_0[SURRENDER_CHARGE_PERCENT])))</f>
        <v>0</v>
      </c>
      <c r="P124">
        <f>IF((A124=0),INDEX(extract[AVAILABLE_FPWD], 1),(IF(MOD(C124, 12)=0,J124*INDEX(extract[FREE_PWD_PERCENT], 1),P123)))</f>
        <v>10592.394902549837</v>
      </c>
      <c r="Q124">
        <f t="shared" si="18"/>
        <v>95534.711986767332</v>
      </c>
      <c r="R124">
        <f t="shared" si="19"/>
        <v>0</v>
      </c>
      <c r="S124">
        <f t="shared" si="20"/>
        <v>106127.10688931718</v>
      </c>
      <c r="T124">
        <f t="shared" si="21"/>
        <v>69510.915976488715</v>
      </c>
      <c r="U124">
        <f t="shared" si="22"/>
        <v>0</v>
      </c>
      <c r="V124">
        <f t="shared" si="23"/>
        <v>4302.8344491321959</v>
      </c>
      <c r="W124">
        <f t="shared" si="24"/>
        <v>73813.750425620907</v>
      </c>
      <c r="X124">
        <f t="shared" si="25"/>
        <v>95873.677984339738</v>
      </c>
    </row>
    <row r="125" spans="1:24" x14ac:dyDescent="0.3">
      <c r="A125">
        <v>123</v>
      </c>
      <c r="B125">
        <f>IF(A125&gt;0,EOMONTH(B124,1),INDEX(extract[VALUATION_DATE], 1))</f>
        <v>49034</v>
      </c>
      <c r="C125">
        <f>IF(A125=0,DAYS360(INDEX(extract[ISSUE_DATE], 1),B125)/30,C124+1)</f>
        <v>141</v>
      </c>
      <c r="D125">
        <f t="shared" si="13"/>
        <v>12</v>
      </c>
      <c r="E125">
        <f>INDEX(extract[ISSUE_AGE], 1)+D125-1</f>
        <v>59</v>
      </c>
      <c r="F125">
        <f>INDEX(mortality_0[PROBABILITY],MATCH(E125, mortality_0[AGE]))</f>
        <v>7.0569999999999999E-3</v>
      </c>
      <c r="G125">
        <f t="shared" si="14"/>
        <v>5.8999408476878568E-4</v>
      </c>
      <c r="H125">
        <f>INDEX(valuation_rate_0[rate],0+1)</f>
        <v>4.2500000000000003E-2</v>
      </c>
      <c r="I125">
        <f t="shared" si="15"/>
        <v>0.65271012199348932</v>
      </c>
      <c r="J125">
        <f>IF(A125&gt;0,J124+L124-M124-N124,INDEX(extract[FUND_VALUE], 1))</f>
        <v>106152.52900414883</v>
      </c>
      <c r="K125">
        <f>IF((B125&lt;INDEX(extract[GUARANTEE_END], 1)),INDEX(extract[CURRENT_RATE], 1),INDEX(extract[MINIMUM_RATE], 1))</f>
        <v>0.01</v>
      </c>
      <c r="L125">
        <f t="shared" si="16"/>
        <v>88.05756874317791</v>
      </c>
      <c r="M125">
        <f t="shared" si="17"/>
        <v>62.62936419569477</v>
      </c>
      <c r="N125">
        <f>0</f>
        <v>0</v>
      </c>
      <c r="O125">
        <f>IF((D125&lt;=INDEX(surr_charge_sch_0[POLICY_YEAR],COUNTA(surr_charge_sch_0[POLICY_YEAR]))),INDEX(surr_charge_sch_0[SURRENDER_CHARGE_PERCENT],MATCH(D125, surr_charge_sch_0[POLICY_YEAR])),INDEX(surr_charge_sch_0[SURRENDER_CHARGE_PERCENT],COUNTA(surr_charge_sch_0[SURRENDER_CHARGE_PERCENT])))</f>
        <v>0</v>
      </c>
      <c r="P125">
        <f>IF((A125=0),INDEX(extract[AVAILABLE_FPWD], 1),(IF(MOD(C125, 12)=0,J125*INDEX(extract[FREE_PWD_PERCENT], 1),P124)))</f>
        <v>10592.394902549837</v>
      </c>
      <c r="Q125">
        <f t="shared" si="18"/>
        <v>95560.134101598989</v>
      </c>
      <c r="R125">
        <f t="shared" si="19"/>
        <v>0</v>
      </c>
      <c r="S125">
        <f t="shared" si="20"/>
        <v>106152.52900414883</v>
      </c>
      <c r="T125">
        <f t="shared" si="21"/>
        <v>69286.830156215394</v>
      </c>
      <c r="U125">
        <f t="shared" si="22"/>
        <v>0</v>
      </c>
      <c r="V125">
        <f t="shared" si="23"/>
        <v>4343.8454783851839</v>
      </c>
      <c r="W125">
        <f t="shared" si="24"/>
        <v>73630.675634600571</v>
      </c>
      <c r="X125">
        <f t="shared" si="25"/>
        <v>95873.677984339738</v>
      </c>
    </row>
    <row r="126" spans="1:24" x14ac:dyDescent="0.3">
      <c r="A126">
        <v>124</v>
      </c>
      <c r="B126">
        <f>IF(A126&gt;0,EOMONTH(B125,1),INDEX(extract[VALUATION_DATE], 1))</f>
        <v>49064</v>
      </c>
      <c r="C126">
        <f>IF(A126=0,DAYS360(INDEX(extract[ISSUE_DATE], 1),B126)/30,C125+1)</f>
        <v>142</v>
      </c>
      <c r="D126">
        <f t="shared" si="13"/>
        <v>12</v>
      </c>
      <c r="E126">
        <f>INDEX(extract[ISSUE_AGE], 1)+D126-1</f>
        <v>59</v>
      </c>
      <c r="F126">
        <f>INDEX(mortality_0[PROBABILITY],MATCH(E126, mortality_0[AGE]))</f>
        <v>7.0569999999999999E-3</v>
      </c>
      <c r="G126">
        <f t="shared" si="14"/>
        <v>5.8999408476878568E-4</v>
      </c>
      <c r="H126">
        <f>INDEX(valuation_rate_0[rate],0+1)</f>
        <v>4.2500000000000003E-2</v>
      </c>
      <c r="I126">
        <f t="shared" si="15"/>
        <v>0.65045013624508152</v>
      </c>
      <c r="J126">
        <f>IF(A126&gt;0,J125+L125-M125-N125,INDEX(extract[FUND_VALUE], 1))</f>
        <v>106177.95720869632</v>
      </c>
      <c r="K126">
        <f>IF((B126&lt;INDEX(extract[GUARANTEE_END], 1)),INDEX(extract[CURRENT_RATE], 1),INDEX(extract[MINIMUM_RATE], 1))</f>
        <v>0.01</v>
      </c>
      <c r="L126">
        <f t="shared" si="16"/>
        <v>88.078662408029444</v>
      </c>
      <c r="M126">
        <f t="shared" si="17"/>
        <v>62.644366685964073</v>
      </c>
      <c r="N126">
        <f>0</f>
        <v>0</v>
      </c>
      <c r="O126">
        <f>IF((D126&lt;=INDEX(surr_charge_sch_0[POLICY_YEAR],COUNTA(surr_charge_sch_0[POLICY_YEAR]))),INDEX(surr_charge_sch_0[SURRENDER_CHARGE_PERCENT],MATCH(D126, surr_charge_sch_0[POLICY_YEAR])),INDEX(surr_charge_sch_0[SURRENDER_CHARGE_PERCENT],COUNTA(surr_charge_sch_0[SURRENDER_CHARGE_PERCENT])))</f>
        <v>0</v>
      </c>
      <c r="P126">
        <f>IF((A126=0),INDEX(extract[AVAILABLE_FPWD], 1),(IF(MOD(C126, 12)=0,J126*INDEX(extract[FREE_PWD_PERCENT], 1),P125)))</f>
        <v>10592.394902549837</v>
      </c>
      <c r="Q126">
        <f t="shared" si="18"/>
        <v>95585.562306146487</v>
      </c>
      <c r="R126">
        <f t="shared" si="19"/>
        <v>0</v>
      </c>
      <c r="S126">
        <f t="shared" si="20"/>
        <v>106177.95720869632</v>
      </c>
      <c r="T126">
        <f t="shared" si="21"/>
        <v>69063.46673262096</v>
      </c>
      <c r="U126">
        <f t="shared" si="22"/>
        <v>0</v>
      </c>
      <c r="V126">
        <f t="shared" si="23"/>
        <v>4384.7242983297301</v>
      </c>
      <c r="W126">
        <f t="shared" si="24"/>
        <v>73448.191030950693</v>
      </c>
      <c r="X126">
        <f t="shared" si="25"/>
        <v>95873.677984339738</v>
      </c>
    </row>
    <row r="127" spans="1:24" x14ac:dyDescent="0.3">
      <c r="A127">
        <v>125</v>
      </c>
      <c r="B127">
        <f>IF(A127&gt;0,EOMONTH(B126,1),INDEX(extract[VALUATION_DATE], 1))</f>
        <v>49095</v>
      </c>
      <c r="C127">
        <f>IF(A127=0,DAYS360(INDEX(extract[ISSUE_DATE], 1),B127)/30,C126+1)</f>
        <v>143</v>
      </c>
      <c r="D127">
        <f t="shared" si="13"/>
        <v>12</v>
      </c>
      <c r="E127">
        <f>INDEX(extract[ISSUE_AGE], 1)+D127-1</f>
        <v>59</v>
      </c>
      <c r="F127">
        <f>INDEX(mortality_0[PROBABILITY],MATCH(E127, mortality_0[AGE]))</f>
        <v>7.0569999999999999E-3</v>
      </c>
      <c r="G127">
        <f t="shared" si="14"/>
        <v>5.8999408476878568E-4</v>
      </c>
      <c r="H127">
        <f>INDEX(valuation_rate_0[rate],0+1)</f>
        <v>4.2500000000000003E-2</v>
      </c>
      <c r="I127">
        <f t="shared" si="15"/>
        <v>0.64819797561752124</v>
      </c>
      <c r="J127">
        <f>IF(A127&gt;0,J126+L126-M126-N126,INDEX(extract[FUND_VALUE], 1))</f>
        <v>106203.39150441838</v>
      </c>
      <c r="K127">
        <f>IF((B127&lt;INDEX(extract[GUARANTEE_END], 1)),INDEX(extract[CURRENT_RATE], 1),INDEX(extract[MINIMUM_RATE], 1))</f>
        <v>0.01</v>
      </c>
      <c r="L127">
        <f t="shared" si="16"/>
        <v>88.099761125742447</v>
      </c>
      <c r="M127">
        <f t="shared" si="17"/>
        <v>62.659372769990348</v>
      </c>
      <c r="N127">
        <f>0</f>
        <v>0</v>
      </c>
      <c r="O127">
        <f>IF((D127&lt;=INDEX(surr_charge_sch_0[POLICY_YEAR],COUNTA(surr_charge_sch_0[POLICY_YEAR]))),INDEX(surr_charge_sch_0[SURRENDER_CHARGE_PERCENT],MATCH(D127, surr_charge_sch_0[POLICY_YEAR])),INDEX(surr_charge_sch_0[SURRENDER_CHARGE_PERCENT],COUNTA(surr_charge_sch_0[SURRENDER_CHARGE_PERCENT])))</f>
        <v>0</v>
      </c>
      <c r="P127">
        <f>IF((A127=0),INDEX(extract[AVAILABLE_FPWD], 1),(IF(MOD(C127, 12)=0,J127*INDEX(extract[FREE_PWD_PERCENT], 1),P126)))</f>
        <v>10592.394902549837</v>
      </c>
      <c r="Q127">
        <f t="shared" si="18"/>
        <v>95610.996601868537</v>
      </c>
      <c r="R127">
        <f t="shared" si="19"/>
        <v>0</v>
      </c>
      <c r="S127">
        <f t="shared" si="20"/>
        <v>106203.39150441838</v>
      </c>
      <c r="T127">
        <f t="shared" si="21"/>
        <v>68840.823376879052</v>
      </c>
      <c r="U127">
        <f t="shared" si="22"/>
        <v>0</v>
      </c>
      <c r="V127">
        <f t="shared" si="23"/>
        <v>4425.4713351756027</v>
      </c>
      <c r="W127">
        <f t="shared" si="24"/>
        <v>73266.29471205466</v>
      </c>
      <c r="X127">
        <f t="shared" si="25"/>
        <v>95873.677984339738</v>
      </c>
    </row>
    <row r="128" spans="1:24" x14ac:dyDescent="0.3">
      <c r="A128">
        <v>126</v>
      </c>
      <c r="B128">
        <f>IF(A128&gt;0,EOMONTH(B127,1),INDEX(extract[VALUATION_DATE], 1))</f>
        <v>49125</v>
      </c>
      <c r="C128">
        <f>IF(A128=0,DAYS360(INDEX(extract[ISSUE_DATE], 1),B128)/30,C127+1)</f>
        <v>144</v>
      </c>
      <c r="D128">
        <f t="shared" si="13"/>
        <v>13</v>
      </c>
      <c r="E128">
        <f>INDEX(extract[ISSUE_AGE], 1)+D128-1</f>
        <v>60</v>
      </c>
      <c r="F128">
        <f>INDEX(mortality_0[PROBABILITY],MATCH(E128, mortality_0[AGE]))</f>
        <v>7.5770000000000004E-3</v>
      </c>
      <c r="G128">
        <f t="shared" si="14"/>
        <v>6.3362011913792315E-4</v>
      </c>
      <c r="H128">
        <f>INDEX(valuation_rate_0[rate],0+1)</f>
        <v>4.2500000000000003E-2</v>
      </c>
      <c r="I128">
        <f t="shared" si="15"/>
        <v>0.64595361301660392</v>
      </c>
      <c r="J128">
        <f>IF(A128&gt;0,J127+L127-M127-N127,INDEX(extract[FUND_VALUE], 1))</f>
        <v>106228.83189277413</v>
      </c>
      <c r="K128">
        <f>IF((B128&lt;INDEX(extract[GUARANTEE_END], 1)),INDEX(extract[CURRENT_RATE], 1),INDEX(extract[MINIMUM_RATE], 1))</f>
        <v>0.01</v>
      </c>
      <c r="L128">
        <f t="shared" si="16"/>
        <v>88.120864897527312</v>
      </c>
      <c r="M128">
        <f t="shared" si="17"/>
        <v>67.308725119781954</v>
      </c>
      <c r="N128">
        <f>0</f>
        <v>0</v>
      </c>
      <c r="O128">
        <f>IF((D128&lt;=INDEX(surr_charge_sch_0[POLICY_YEAR],COUNTA(surr_charge_sch_0[POLICY_YEAR]))),INDEX(surr_charge_sch_0[SURRENDER_CHARGE_PERCENT],MATCH(D128, surr_charge_sch_0[POLICY_YEAR])),INDEX(surr_charge_sch_0[SURRENDER_CHARGE_PERCENT],COUNTA(surr_charge_sch_0[SURRENDER_CHARGE_PERCENT])))</f>
        <v>0</v>
      </c>
      <c r="P128">
        <f>IF((A128=0),INDEX(extract[AVAILABLE_FPWD], 1),(IF(MOD(C128, 12)=0,J128*INDEX(extract[FREE_PWD_PERCENT], 1),P127)))</f>
        <v>10622.883189277414</v>
      </c>
      <c r="Q128">
        <f t="shared" si="18"/>
        <v>95605.948703496717</v>
      </c>
      <c r="R128">
        <f t="shared" si="19"/>
        <v>0</v>
      </c>
      <c r="S128">
        <f t="shared" si="20"/>
        <v>106228.83189277413</v>
      </c>
      <c r="T128">
        <f t="shared" si="21"/>
        <v>68618.897767670889</v>
      </c>
      <c r="U128">
        <f t="shared" si="22"/>
        <v>0</v>
      </c>
      <c r="V128">
        <f t="shared" si="23"/>
        <v>4466.0870137585744</v>
      </c>
      <c r="W128">
        <f t="shared" si="24"/>
        <v>73084.984781429463</v>
      </c>
      <c r="X128">
        <f t="shared" si="25"/>
        <v>95873.677984339738</v>
      </c>
    </row>
    <row r="129" spans="1:24" x14ac:dyDescent="0.3">
      <c r="A129">
        <v>127</v>
      </c>
      <c r="B129">
        <f>IF(A129&gt;0,EOMONTH(B128,1),INDEX(extract[VALUATION_DATE], 1))</f>
        <v>49156</v>
      </c>
      <c r="C129">
        <f>IF(A129=0,DAYS360(INDEX(extract[ISSUE_DATE], 1),B129)/30,C128+1)</f>
        <v>145</v>
      </c>
      <c r="D129">
        <f t="shared" si="13"/>
        <v>13</v>
      </c>
      <c r="E129">
        <f>INDEX(extract[ISSUE_AGE], 1)+D129-1</f>
        <v>60</v>
      </c>
      <c r="F129">
        <f>INDEX(mortality_0[PROBABILITY],MATCH(E129, mortality_0[AGE]))</f>
        <v>7.5770000000000004E-3</v>
      </c>
      <c r="G129">
        <f t="shared" si="14"/>
        <v>6.3362011913792315E-4</v>
      </c>
      <c r="H129">
        <f>INDEX(valuation_rate_0[rate],0+1)</f>
        <v>4.2500000000000003E-2</v>
      </c>
      <c r="I129">
        <f t="shared" si="15"/>
        <v>0.64371702144193765</v>
      </c>
      <c r="J129">
        <f>IF(A129&gt;0,J128+L128-M128-N128,INDEX(extract[FUND_VALUE], 1))</f>
        <v>106249.64403255188</v>
      </c>
      <c r="K129">
        <f>IF((B129&lt;INDEX(extract[GUARANTEE_END], 1)),INDEX(extract[CURRENT_RATE], 1),INDEX(extract[MINIMUM_RATE], 1))</f>
        <v>0.01</v>
      </c>
      <c r="L129">
        <f t="shared" si="16"/>
        <v>88.138129360714046</v>
      </c>
      <c r="M129">
        <f t="shared" si="17"/>
        <v>67.321912110267448</v>
      </c>
      <c r="N129">
        <f>0</f>
        <v>0</v>
      </c>
      <c r="O129">
        <f>IF((D129&lt;=INDEX(surr_charge_sch_0[POLICY_YEAR],COUNTA(surr_charge_sch_0[POLICY_YEAR]))),INDEX(surr_charge_sch_0[SURRENDER_CHARGE_PERCENT],MATCH(D129, surr_charge_sch_0[POLICY_YEAR])),INDEX(surr_charge_sch_0[SURRENDER_CHARGE_PERCENT],COUNTA(surr_charge_sch_0[SURRENDER_CHARGE_PERCENT])))</f>
        <v>0</v>
      </c>
      <c r="P129">
        <f>IF((A129=0),INDEX(extract[AVAILABLE_FPWD], 1),(IF(MOD(C129, 12)=0,J129*INDEX(extract[FREE_PWD_PERCENT], 1),P128)))</f>
        <v>10622.883189277414</v>
      </c>
      <c r="Q129">
        <f t="shared" si="18"/>
        <v>95626.76084327446</v>
      </c>
      <c r="R129">
        <f t="shared" si="19"/>
        <v>0</v>
      </c>
      <c r="S129">
        <f t="shared" si="20"/>
        <v>106249.64403255188</v>
      </c>
      <c r="T129">
        <f t="shared" si="21"/>
        <v>68394.704385900433</v>
      </c>
      <c r="U129">
        <f t="shared" si="22"/>
        <v>0</v>
      </c>
      <c r="V129">
        <f t="shared" si="23"/>
        <v>4509.5653279372391</v>
      </c>
      <c r="W129">
        <f t="shared" si="24"/>
        <v>72904.269713837668</v>
      </c>
      <c r="X129">
        <f t="shared" si="25"/>
        <v>95873.677984339738</v>
      </c>
    </row>
    <row r="130" spans="1:24" x14ac:dyDescent="0.3">
      <c r="A130">
        <v>128</v>
      </c>
      <c r="B130">
        <f>IF(A130&gt;0,EOMONTH(B129,1),INDEX(extract[VALUATION_DATE], 1))</f>
        <v>49187</v>
      </c>
      <c r="C130">
        <f>IF(A130=0,DAYS360(INDEX(extract[ISSUE_DATE], 1),B130)/30,C129+1)</f>
        <v>146</v>
      </c>
      <c r="D130">
        <f t="shared" ref="D130:D193" si="26">_xlfn.FLOOR.MATH(C130/12)+1</f>
        <v>13</v>
      </c>
      <c r="E130">
        <f>INDEX(extract[ISSUE_AGE], 1)+D130-1</f>
        <v>60</v>
      </c>
      <c r="F130">
        <f>INDEX(mortality_0[PROBABILITY],MATCH(E130, mortality_0[AGE]))</f>
        <v>7.5770000000000004E-3</v>
      </c>
      <c r="G130">
        <f t="shared" ref="G130:G193" si="27">1-(1-F130)^(1/12)</f>
        <v>6.3362011913792315E-4</v>
      </c>
      <c r="H130">
        <f>INDEX(valuation_rate_0[rate],0+1)</f>
        <v>4.2500000000000003E-2</v>
      </c>
      <c r="I130">
        <f t="shared" ref="I130:I193" si="28">IF(A130&gt;0,(1+H129)^(-1/12)*I129,1)</f>
        <v>0.64148817398661839</v>
      </c>
      <c r="J130">
        <f>IF(A130&gt;0,J129+L129-M129-N129,INDEX(extract[FUND_VALUE], 1))</f>
        <v>106270.46024980232</v>
      </c>
      <c r="K130">
        <f>IF((B130&lt;INDEX(extract[GUARANTEE_END], 1)),INDEX(extract[CURRENT_RATE], 1),INDEX(extract[MINIMUM_RATE], 1))</f>
        <v>0.01</v>
      </c>
      <c r="L130">
        <f t="shared" ref="L130:L193" si="29">J130*((1+K130)^(1/12)-1)</f>
        <v>88.155397206319805</v>
      </c>
      <c r="M130">
        <f t="shared" ref="M130:M193" si="30">J130*G130</f>
        <v>67.335101684321671</v>
      </c>
      <c r="N130">
        <f>0</f>
        <v>0</v>
      </c>
      <c r="O130">
        <f>IF((D130&lt;=INDEX(surr_charge_sch_0[POLICY_YEAR],COUNTA(surr_charge_sch_0[POLICY_YEAR]))),INDEX(surr_charge_sch_0[SURRENDER_CHARGE_PERCENT],MATCH(D130, surr_charge_sch_0[POLICY_YEAR])),INDEX(surr_charge_sch_0[SURRENDER_CHARGE_PERCENT],COUNTA(surr_charge_sch_0[SURRENDER_CHARGE_PERCENT])))</f>
        <v>0</v>
      </c>
      <c r="P130">
        <f>IF((A130=0),INDEX(extract[AVAILABLE_FPWD], 1),(IF(MOD(C130, 12)=0,J130*INDEX(extract[FREE_PWD_PERCENT], 1),P129)))</f>
        <v>10622.883189277414</v>
      </c>
      <c r="Q130">
        <f t="shared" ref="Q130:Q193" si="31">J130-P130</f>
        <v>95647.577060524898</v>
      </c>
      <c r="R130">
        <f t="shared" ref="R130:R193" si="32">O130*Q130</f>
        <v>0</v>
      </c>
      <c r="S130">
        <f t="shared" ref="S130:S193" si="33">J130-R130</f>
        <v>106270.46024980232</v>
      </c>
      <c r="T130">
        <f t="shared" ref="T130:T193" si="34">S130*I130</f>
        <v>68171.243494363196</v>
      </c>
      <c r="U130">
        <f t="shared" ref="U130:U193" si="35">IF(A130&gt;0,U129+N129*I129,0)</f>
        <v>0</v>
      </c>
      <c r="V130">
        <f t="shared" ref="V130:V193" si="36">IF(A130&gt;0,V129+M129*I129,0)</f>
        <v>4552.9015886786365</v>
      </c>
      <c r="W130">
        <f t="shared" ref="W130:W193" si="37">T130+U130+V130</f>
        <v>72724.145083041833</v>
      </c>
      <c r="X130">
        <f t="shared" ref="X130:X193" si="38">IF((A130=0),W130,(IF(W130&gt;X129,W130,X129)))</f>
        <v>95873.677984339738</v>
      </c>
    </row>
    <row r="131" spans="1:24" x14ac:dyDescent="0.3">
      <c r="A131">
        <v>129</v>
      </c>
      <c r="B131">
        <f>IF(A131&gt;0,EOMONTH(B130,1),INDEX(extract[VALUATION_DATE], 1))</f>
        <v>49217</v>
      </c>
      <c r="C131">
        <f>IF(A131=0,DAYS360(INDEX(extract[ISSUE_DATE], 1),B131)/30,C130+1)</f>
        <v>147</v>
      </c>
      <c r="D131">
        <f t="shared" si="26"/>
        <v>13</v>
      </c>
      <c r="E131">
        <f>INDEX(extract[ISSUE_AGE], 1)+D131-1</f>
        <v>60</v>
      </c>
      <c r="F131">
        <f>INDEX(mortality_0[PROBABILITY],MATCH(E131, mortality_0[AGE]))</f>
        <v>7.5770000000000004E-3</v>
      </c>
      <c r="G131">
        <f t="shared" si="27"/>
        <v>6.3362011913792315E-4</v>
      </c>
      <c r="H131">
        <f>INDEX(valuation_rate_0[rate],0+1)</f>
        <v>4.2500000000000003E-2</v>
      </c>
      <c r="I131">
        <f t="shared" si="28"/>
        <v>0.63926704383690647</v>
      </c>
      <c r="J131">
        <f>IF(A131&gt;0,J130+L130-M130-N130,INDEX(extract[FUND_VALUE], 1))</f>
        <v>106291.28054532432</v>
      </c>
      <c r="K131">
        <f>IF((B131&lt;INDEX(extract[GUARANTEE_END], 1)),INDEX(extract[CURRENT_RATE], 1),INDEX(extract[MINIMUM_RATE], 1))</f>
        <v>0.01</v>
      </c>
      <c r="L131">
        <f t="shared" si="29"/>
        <v>88.172668435007253</v>
      </c>
      <c r="M131">
        <f t="shared" si="30"/>
        <v>67.348293842450815</v>
      </c>
      <c r="N131">
        <f>0</f>
        <v>0</v>
      </c>
      <c r="O131">
        <f>IF((D131&lt;=INDEX(surr_charge_sch_0[POLICY_YEAR],COUNTA(surr_charge_sch_0[POLICY_YEAR]))),INDEX(surr_charge_sch_0[SURRENDER_CHARGE_PERCENT],MATCH(D131, surr_charge_sch_0[POLICY_YEAR])),INDEX(surr_charge_sch_0[SURRENDER_CHARGE_PERCENT],COUNTA(surr_charge_sch_0[SURRENDER_CHARGE_PERCENT])))</f>
        <v>0</v>
      </c>
      <c r="P131">
        <f>IF((A131=0),INDEX(extract[AVAILABLE_FPWD], 1),(IF(MOD(C131, 12)=0,J131*INDEX(extract[FREE_PWD_PERCENT], 1),P130)))</f>
        <v>10622.883189277414</v>
      </c>
      <c r="Q131">
        <f t="shared" si="31"/>
        <v>95668.397356046902</v>
      </c>
      <c r="R131">
        <f t="shared" si="32"/>
        <v>0</v>
      </c>
      <c r="S131">
        <f t="shared" si="33"/>
        <v>106291.28054532432</v>
      </c>
      <c r="T131">
        <f t="shared" si="34"/>
        <v>67948.512699848769</v>
      </c>
      <c r="U131">
        <f t="shared" si="35"/>
        <v>0</v>
      </c>
      <c r="V131">
        <f t="shared" si="36"/>
        <v>4596.0962601033152</v>
      </c>
      <c r="W131">
        <f t="shared" si="37"/>
        <v>72544.608959952078</v>
      </c>
      <c r="X131">
        <f t="shared" si="38"/>
        <v>95873.677984339738</v>
      </c>
    </row>
    <row r="132" spans="1:24" x14ac:dyDescent="0.3">
      <c r="A132">
        <v>130</v>
      </c>
      <c r="B132">
        <f>IF(A132&gt;0,EOMONTH(B131,1),INDEX(extract[VALUATION_DATE], 1))</f>
        <v>49248</v>
      </c>
      <c r="C132">
        <f>IF(A132=0,DAYS360(INDEX(extract[ISSUE_DATE], 1),B132)/30,C131+1)</f>
        <v>148</v>
      </c>
      <c r="D132">
        <f t="shared" si="26"/>
        <v>13</v>
      </c>
      <c r="E132">
        <f>INDEX(extract[ISSUE_AGE], 1)+D132-1</f>
        <v>60</v>
      </c>
      <c r="F132">
        <f>INDEX(mortality_0[PROBABILITY],MATCH(E132, mortality_0[AGE]))</f>
        <v>7.5770000000000004E-3</v>
      </c>
      <c r="G132">
        <f t="shared" si="27"/>
        <v>6.3362011913792315E-4</v>
      </c>
      <c r="H132">
        <f>INDEX(valuation_rate_0[rate],0+1)</f>
        <v>4.2500000000000003E-2</v>
      </c>
      <c r="I132">
        <f t="shared" si="28"/>
        <v>0.63705360427190372</v>
      </c>
      <c r="J132">
        <f>IF(A132&gt;0,J131+L131-M131-N131,INDEX(extract[FUND_VALUE], 1))</f>
        <v>106312.10491991688</v>
      </c>
      <c r="K132">
        <f>IF((B132&lt;INDEX(extract[GUARANTEE_END], 1)),INDEX(extract[CURRENT_RATE], 1),INDEX(extract[MINIMUM_RATE], 1))</f>
        <v>0.01</v>
      </c>
      <c r="L132">
        <f t="shared" si="29"/>
        <v>88.189943047439201</v>
      </c>
      <c r="M132">
        <f t="shared" si="30"/>
        <v>67.361488585161112</v>
      </c>
      <c r="N132">
        <f>0</f>
        <v>0</v>
      </c>
      <c r="O132">
        <f>IF((D132&lt;=INDEX(surr_charge_sch_0[POLICY_YEAR],COUNTA(surr_charge_sch_0[POLICY_YEAR]))),INDEX(surr_charge_sch_0[SURRENDER_CHARGE_PERCENT],MATCH(D132, surr_charge_sch_0[POLICY_YEAR])),INDEX(surr_charge_sch_0[SURRENDER_CHARGE_PERCENT],COUNTA(surr_charge_sch_0[SURRENDER_CHARGE_PERCENT])))</f>
        <v>0</v>
      </c>
      <c r="P132">
        <f>IF((A132=0),INDEX(extract[AVAILABLE_FPWD], 1),(IF(MOD(C132, 12)=0,J132*INDEX(extract[FREE_PWD_PERCENT], 1),P131)))</f>
        <v>10622.883189277414</v>
      </c>
      <c r="Q132">
        <f t="shared" si="31"/>
        <v>95689.22173063946</v>
      </c>
      <c r="R132">
        <f t="shared" si="32"/>
        <v>0</v>
      </c>
      <c r="S132">
        <f t="shared" si="33"/>
        <v>106312.10491991688</v>
      </c>
      <c r="T132">
        <f t="shared" si="34"/>
        <v>67726.509616965835</v>
      </c>
      <c r="U132">
        <f t="shared" si="35"/>
        <v>0</v>
      </c>
      <c r="V132">
        <f t="shared" si="36"/>
        <v>4639.1498048154381</v>
      </c>
      <c r="W132">
        <f t="shared" si="37"/>
        <v>72365.659421781267</v>
      </c>
      <c r="X132">
        <f t="shared" si="38"/>
        <v>95873.677984339738</v>
      </c>
    </row>
    <row r="133" spans="1:24" x14ac:dyDescent="0.3">
      <c r="A133">
        <v>131</v>
      </c>
      <c r="B133">
        <f>IF(A133&gt;0,EOMONTH(B132,1),INDEX(extract[VALUATION_DATE], 1))</f>
        <v>49278</v>
      </c>
      <c r="C133">
        <f>IF(A133=0,DAYS360(INDEX(extract[ISSUE_DATE], 1),B133)/30,C132+1)</f>
        <v>149</v>
      </c>
      <c r="D133">
        <f t="shared" si="26"/>
        <v>13</v>
      </c>
      <c r="E133">
        <f>INDEX(extract[ISSUE_AGE], 1)+D133-1</f>
        <v>60</v>
      </c>
      <c r="F133">
        <f>INDEX(mortality_0[PROBABILITY],MATCH(E133, mortality_0[AGE]))</f>
        <v>7.5770000000000004E-3</v>
      </c>
      <c r="G133">
        <f t="shared" si="27"/>
        <v>6.3362011913792315E-4</v>
      </c>
      <c r="H133">
        <f>INDEX(valuation_rate_0[rate],0+1)</f>
        <v>4.2500000000000003E-2</v>
      </c>
      <c r="I133">
        <f t="shared" si="28"/>
        <v>0.63484782866323208</v>
      </c>
      <c r="J133">
        <f>IF(A133&gt;0,J132+L132-M132-N132,INDEX(extract[FUND_VALUE], 1))</f>
        <v>106332.93337437916</v>
      </c>
      <c r="K133">
        <f>IF((B133&lt;INDEX(extract[GUARANTEE_END], 1)),INDEX(extract[CURRENT_RATE], 1),INDEX(extract[MINIMUM_RATE], 1))</f>
        <v>0.01</v>
      </c>
      <c r="L133">
        <f t="shared" si="29"/>
        <v>88.207221044278597</v>
      </c>
      <c r="M133">
        <f t="shared" si="30"/>
        <v>67.374685912958967</v>
      </c>
      <c r="N133">
        <f>0</f>
        <v>0</v>
      </c>
      <c r="O133">
        <f>IF((D133&lt;=INDEX(surr_charge_sch_0[POLICY_YEAR],COUNTA(surr_charge_sch_0[POLICY_YEAR]))),INDEX(surr_charge_sch_0[SURRENDER_CHARGE_PERCENT],MATCH(D133, surr_charge_sch_0[POLICY_YEAR])),INDEX(surr_charge_sch_0[SURRENDER_CHARGE_PERCENT],COUNTA(surr_charge_sch_0[SURRENDER_CHARGE_PERCENT])))</f>
        <v>0</v>
      </c>
      <c r="P133">
        <f>IF((A133=0),INDEX(extract[AVAILABLE_FPWD], 1),(IF(MOD(C133, 12)=0,J133*INDEX(extract[FREE_PWD_PERCENT], 1),P132)))</f>
        <v>10622.883189277414</v>
      </c>
      <c r="Q133">
        <f t="shared" si="31"/>
        <v>95710.050185101747</v>
      </c>
      <c r="R133">
        <f t="shared" si="32"/>
        <v>0</v>
      </c>
      <c r="S133">
        <f t="shared" si="33"/>
        <v>106332.93337437916</v>
      </c>
      <c r="T133">
        <f t="shared" si="34"/>
        <v>67505.231868116738</v>
      </c>
      <c r="U133">
        <f t="shared" si="35"/>
        <v>0</v>
      </c>
      <c r="V133">
        <f t="shared" si="36"/>
        <v>4682.0626839077358</v>
      </c>
      <c r="W133">
        <f t="shared" si="37"/>
        <v>72187.294552024468</v>
      </c>
      <c r="X133">
        <f t="shared" si="38"/>
        <v>95873.677984339738</v>
      </c>
    </row>
    <row r="134" spans="1:24" x14ac:dyDescent="0.3">
      <c r="A134">
        <v>132</v>
      </c>
      <c r="B134">
        <f>IF(A134&gt;0,EOMONTH(B133,1),INDEX(extract[VALUATION_DATE], 1))</f>
        <v>49309</v>
      </c>
      <c r="C134">
        <f>IF(A134=0,DAYS360(INDEX(extract[ISSUE_DATE], 1),B134)/30,C133+1)</f>
        <v>150</v>
      </c>
      <c r="D134">
        <f t="shared" si="26"/>
        <v>13</v>
      </c>
      <c r="E134">
        <f>INDEX(extract[ISSUE_AGE], 1)+D134-1</f>
        <v>60</v>
      </c>
      <c r="F134">
        <f>INDEX(mortality_0[PROBABILITY],MATCH(E134, mortality_0[AGE]))</f>
        <v>7.5770000000000004E-3</v>
      </c>
      <c r="G134">
        <f t="shared" si="27"/>
        <v>6.3362011913792315E-4</v>
      </c>
      <c r="H134">
        <f>INDEX(valuation_rate_0[rate],0+1)</f>
        <v>4.2500000000000003E-2</v>
      </c>
      <c r="I134">
        <f t="shared" si="28"/>
        <v>0.63264969047471342</v>
      </c>
      <c r="J134">
        <f>IF(A134&gt;0,J133+L133-M133-N133,INDEX(extract[FUND_VALUE], 1))</f>
        <v>106353.76590951049</v>
      </c>
      <c r="K134">
        <f>IF((B134&lt;INDEX(extract[GUARANTEE_END], 1)),INDEX(extract[CURRENT_RATE], 1),INDEX(extract[MINIMUM_RATE], 1))</f>
        <v>0.01</v>
      </c>
      <c r="L134">
        <f t="shared" si="29"/>
        <v>88.224502426188479</v>
      </c>
      <c r="M134">
        <f t="shared" si="30"/>
        <v>67.387885826350825</v>
      </c>
      <c r="N134">
        <f>0</f>
        <v>0</v>
      </c>
      <c r="O134">
        <f>IF((D134&lt;=INDEX(surr_charge_sch_0[POLICY_YEAR],COUNTA(surr_charge_sch_0[POLICY_YEAR]))),INDEX(surr_charge_sch_0[SURRENDER_CHARGE_PERCENT],MATCH(D134, surr_charge_sch_0[POLICY_YEAR])),INDEX(surr_charge_sch_0[SURRENDER_CHARGE_PERCENT],COUNTA(surr_charge_sch_0[SURRENDER_CHARGE_PERCENT])))</f>
        <v>0</v>
      </c>
      <c r="P134">
        <f>IF((A134=0),INDEX(extract[AVAILABLE_FPWD], 1),(IF(MOD(C134, 12)=0,J134*INDEX(extract[FREE_PWD_PERCENT], 1),P133)))</f>
        <v>10622.883189277414</v>
      </c>
      <c r="Q134">
        <f t="shared" si="31"/>
        <v>95730.882720233072</v>
      </c>
      <c r="R134">
        <f t="shared" si="32"/>
        <v>0</v>
      </c>
      <c r="S134">
        <f t="shared" si="33"/>
        <v>106353.76590951049</v>
      </c>
      <c r="T134">
        <f t="shared" si="34"/>
        <v>67284.677083471935</v>
      </c>
      <c r="U134">
        <f t="shared" si="35"/>
        <v>0</v>
      </c>
      <c r="V134">
        <f t="shared" si="36"/>
        <v>4724.835356966445</v>
      </c>
      <c r="W134">
        <f t="shared" si="37"/>
        <v>72009.512440438382</v>
      </c>
      <c r="X134">
        <f t="shared" si="38"/>
        <v>95873.677984339738</v>
      </c>
    </row>
    <row r="135" spans="1:24" x14ac:dyDescent="0.3">
      <c r="A135">
        <v>133</v>
      </c>
      <c r="B135">
        <f>IF(A135&gt;0,EOMONTH(B134,1),INDEX(extract[VALUATION_DATE], 1))</f>
        <v>49340</v>
      </c>
      <c r="C135">
        <f>IF(A135=0,DAYS360(INDEX(extract[ISSUE_DATE], 1),B135)/30,C134+1)</f>
        <v>151</v>
      </c>
      <c r="D135">
        <f t="shared" si="26"/>
        <v>13</v>
      </c>
      <c r="E135">
        <f>INDEX(extract[ISSUE_AGE], 1)+D135-1</f>
        <v>60</v>
      </c>
      <c r="F135">
        <f>INDEX(mortality_0[PROBABILITY],MATCH(E135, mortality_0[AGE]))</f>
        <v>7.5770000000000004E-3</v>
      </c>
      <c r="G135">
        <f t="shared" si="27"/>
        <v>6.3362011913792315E-4</v>
      </c>
      <c r="H135">
        <f>INDEX(valuation_rate_0[rate],0+1)</f>
        <v>4.2500000000000003E-2</v>
      </c>
      <c r="I135">
        <f t="shared" si="28"/>
        <v>0.6304591632620502</v>
      </c>
      <c r="J135">
        <f>IF(A135&gt;0,J134+L134-M134-N134,INDEX(extract[FUND_VALUE], 1))</f>
        <v>106374.60252611034</v>
      </c>
      <c r="K135">
        <f>IF((B135&lt;INDEX(extract[GUARANTEE_END], 1)),INDEX(extract[CURRENT_RATE], 1),INDEX(extract[MINIMUM_RATE], 1))</f>
        <v>0.01</v>
      </c>
      <c r="L135">
        <f t="shared" si="29"/>
        <v>88.241787193832067</v>
      </c>
      <c r="M135">
        <f t="shared" si="30"/>
        <v>67.401088325843247</v>
      </c>
      <c r="N135">
        <f>0</f>
        <v>0</v>
      </c>
      <c r="O135">
        <f>IF((D135&lt;=INDEX(surr_charge_sch_0[POLICY_YEAR],COUNTA(surr_charge_sch_0[POLICY_YEAR]))),INDEX(surr_charge_sch_0[SURRENDER_CHARGE_PERCENT],MATCH(D135, surr_charge_sch_0[POLICY_YEAR])),INDEX(surr_charge_sch_0[SURRENDER_CHARGE_PERCENT],COUNTA(surr_charge_sch_0[SURRENDER_CHARGE_PERCENT])))</f>
        <v>0</v>
      </c>
      <c r="P135">
        <f>IF((A135=0),INDEX(extract[AVAILABLE_FPWD], 1),(IF(MOD(C135, 12)=0,J135*INDEX(extract[FREE_PWD_PERCENT], 1),P134)))</f>
        <v>10622.883189277414</v>
      </c>
      <c r="Q135">
        <f t="shared" si="31"/>
        <v>95751.719336832917</v>
      </c>
      <c r="R135">
        <f t="shared" si="32"/>
        <v>0</v>
      </c>
      <c r="S135">
        <f t="shared" si="33"/>
        <v>106374.60252611034</v>
      </c>
      <c r="T135">
        <f t="shared" si="34"/>
        <v>67064.842900944699</v>
      </c>
      <c r="U135">
        <f t="shared" si="35"/>
        <v>0</v>
      </c>
      <c r="V135">
        <f t="shared" si="36"/>
        <v>4767.4682820762309</v>
      </c>
      <c r="W135">
        <f t="shared" si="37"/>
        <v>71832.311183020924</v>
      </c>
      <c r="X135">
        <f t="shared" si="38"/>
        <v>95873.677984339738</v>
      </c>
    </row>
    <row r="136" spans="1:24" x14ac:dyDescent="0.3">
      <c r="A136">
        <v>134</v>
      </c>
      <c r="B136">
        <f>IF(A136&gt;0,EOMONTH(B135,1),INDEX(extract[VALUATION_DATE], 1))</f>
        <v>49368</v>
      </c>
      <c r="C136">
        <f>IF(A136=0,DAYS360(INDEX(extract[ISSUE_DATE], 1),B136)/30,C135+1)</f>
        <v>152</v>
      </c>
      <c r="D136">
        <f t="shared" si="26"/>
        <v>13</v>
      </c>
      <c r="E136">
        <f>INDEX(extract[ISSUE_AGE], 1)+D136-1</f>
        <v>60</v>
      </c>
      <c r="F136">
        <f>INDEX(mortality_0[PROBABILITY],MATCH(E136, mortality_0[AGE]))</f>
        <v>7.5770000000000004E-3</v>
      </c>
      <c r="G136">
        <f t="shared" si="27"/>
        <v>6.3362011913792315E-4</v>
      </c>
      <c r="H136">
        <f>INDEX(valuation_rate_0[rate],0+1)</f>
        <v>4.2500000000000003E-2</v>
      </c>
      <c r="I136">
        <f t="shared" si="28"/>
        <v>0.62827622067250732</v>
      </c>
      <c r="J136">
        <f>IF(A136&gt;0,J135+L135-M135-N135,INDEX(extract[FUND_VALUE], 1))</f>
        <v>106395.44322497833</v>
      </c>
      <c r="K136">
        <f>IF((B136&lt;INDEX(extract[GUARANTEE_END], 1)),INDEX(extract[CURRENT_RATE], 1),INDEX(extract[MINIMUM_RATE], 1))</f>
        <v>0.01</v>
      </c>
      <c r="L136">
        <f t="shared" si="29"/>
        <v>88.259075347872681</v>
      </c>
      <c r="M136">
        <f t="shared" si="30"/>
        <v>67.414293411942907</v>
      </c>
      <c r="N136">
        <f>0</f>
        <v>0</v>
      </c>
      <c r="O136">
        <f>IF((D136&lt;=INDEX(surr_charge_sch_0[POLICY_YEAR],COUNTA(surr_charge_sch_0[POLICY_YEAR]))),INDEX(surr_charge_sch_0[SURRENDER_CHARGE_PERCENT],MATCH(D136, surr_charge_sch_0[POLICY_YEAR])),INDEX(surr_charge_sch_0[SURRENDER_CHARGE_PERCENT],COUNTA(surr_charge_sch_0[SURRENDER_CHARGE_PERCENT])))</f>
        <v>0</v>
      </c>
      <c r="P136">
        <f>IF((A136=0),INDEX(extract[AVAILABLE_FPWD], 1),(IF(MOD(C136, 12)=0,J136*INDEX(extract[FREE_PWD_PERCENT], 1),P135)))</f>
        <v>10622.883189277414</v>
      </c>
      <c r="Q136">
        <f t="shared" si="31"/>
        <v>95772.56003570091</v>
      </c>
      <c r="R136">
        <f t="shared" si="32"/>
        <v>0</v>
      </c>
      <c r="S136">
        <f t="shared" si="33"/>
        <v>106395.44322497833</v>
      </c>
      <c r="T136">
        <f t="shared" si="34"/>
        <v>66845.726966165705</v>
      </c>
      <c r="U136">
        <f t="shared" si="35"/>
        <v>0</v>
      </c>
      <c r="V136">
        <f t="shared" si="36"/>
        <v>4809.9619158250935</v>
      </c>
      <c r="W136">
        <f t="shared" si="37"/>
        <v>71655.688881990791</v>
      </c>
      <c r="X136">
        <f t="shared" si="38"/>
        <v>95873.677984339738</v>
      </c>
    </row>
    <row r="137" spans="1:24" x14ac:dyDescent="0.3">
      <c r="A137">
        <v>135</v>
      </c>
      <c r="B137">
        <f>IF(A137&gt;0,EOMONTH(B136,1),INDEX(extract[VALUATION_DATE], 1))</f>
        <v>49399</v>
      </c>
      <c r="C137">
        <f>IF(A137=0,DAYS360(INDEX(extract[ISSUE_DATE], 1),B137)/30,C136+1)</f>
        <v>153</v>
      </c>
      <c r="D137">
        <f t="shared" si="26"/>
        <v>13</v>
      </c>
      <c r="E137">
        <f>INDEX(extract[ISSUE_AGE], 1)+D137-1</f>
        <v>60</v>
      </c>
      <c r="F137">
        <f>INDEX(mortality_0[PROBABILITY],MATCH(E137, mortality_0[AGE]))</f>
        <v>7.5770000000000004E-3</v>
      </c>
      <c r="G137">
        <f t="shared" si="27"/>
        <v>6.3362011913792315E-4</v>
      </c>
      <c r="H137">
        <f>INDEX(valuation_rate_0[rate],0+1)</f>
        <v>4.2500000000000003E-2</v>
      </c>
      <c r="I137">
        <f t="shared" si="28"/>
        <v>0.62610083644459502</v>
      </c>
      <c r="J137">
        <f>IF(A137&gt;0,J136+L136-M136-N136,INDEX(extract[FUND_VALUE], 1))</f>
        <v>106416.28800691426</v>
      </c>
      <c r="K137">
        <f>IF((B137&lt;INDEX(extract[GUARANTEE_END], 1)),INDEX(extract[CURRENT_RATE], 1),INDEX(extract[MINIMUM_RATE], 1))</f>
        <v>0.01</v>
      </c>
      <c r="L137">
        <f t="shared" si="29"/>
        <v>88.276366888973769</v>
      </c>
      <c r="M137">
        <f t="shared" si="30"/>
        <v>67.42750108515655</v>
      </c>
      <c r="N137">
        <f>0</f>
        <v>0</v>
      </c>
      <c r="O137">
        <f>IF((D137&lt;=INDEX(surr_charge_sch_0[POLICY_YEAR],COUNTA(surr_charge_sch_0[POLICY_YEAR]))),INDEX(surr_charge_sch_0[SURRENDER_CHARGE_PERCENT],MATCH(D137, surr_charge_sch_0[POLICY_YEAR])),INDEX(surr_charge_sch_0[SURRENDER_CHARGE_PERCENT],COUNTA(surr_charge_sch_0[SURRENDER_CHARGE_PERCENT])))</f>
        <v>0</v>
      </c>
      <c r="P137">
        <f>IF((A137=0),INDEX(extract[AVAILABLE_FPWD], 1),(IF(MOD(C137, 12)=0,J137*INDEX(extract[FREE_PWD_PERCENT], 1),P136)))</f>
        <v>10622.883189277414</v>
      </c>
      <c r="Q137">
        <f t="shared" si="31"/>
        <v>95793.404817636838</v>
      </c>
      <c r="R137">
        <f t="shared" si="32"/>
        <v>0</v>
      </c>
      <c r="S137">
        <f t="shared" si="33"/>
        <v>106416.28800691426</v>
      </c>
      <c r="T137">
        <f t="shared" si="34"/>
        <v>66627.326932457945</v>
      </c>
      <c r="U137">
        <f t="shared" si="35"/>
        <v>0</v>
      </c>
      <c r="V137">
        <f t="shared" si="36"/>
        <v>4852.3167133092566</v>
      </c>
      <c r="W137">
        <f t="shared" si="37"/>
        <v>71479.643645767195</v>
      </c>
      <c r="X137">
        <f t="shared" si="38"/>
        <v>95873.677984339738</v>
      </c>
    </row>
    <row r="138" spans="1:24" x14ac:dyDescent="0.3">
      <c r="A138">
        <v>136</v>
      </c>
      <c r="B138">
        <f>IF(A138&gt;0,EOMONTH(B137,1),INDEX(extract[VALUATION_DATE], 1))</f>
        <v>49429</v>
      </c>
      <c r="C138">
        <f>IF(A138=0,DAYS360(INDEX(extract[ISSUE_DATE], 1),B138)/30,C137+1)</f>
        <v>154</v>
      </c>
      <c r="D138">
        <f t="shared" si="26"/>
        <v>13</v>
      </c>
      <c r="E138">
        <f>INDEX(extract[ISSUE_AGE], 1)+D138-1</f>
        <v>60</v>
      </c>
      <c r="F138">
        <f>INDEX(mortality_0[PROBABILITY],MATCH(E138, mortality_0[AGE]))</f>
        <v>7.5770000000000004E-3</v>
      </c>
      <c r="G138">
        <f t="shared" si="27"/>
        <v>6.3362011913792315E-4</v>
      </c>
      <c r="H138">
        <f>INDEX(valuation_rate_0[rate],0+1)</f>
        <v>4.2500000000000003E-2</v>
      </c>
      <c r="I138">
        <f t="shared" si="28"/>
        <v>0.62393298440775302</v>
      </c>
      <c r="J138">
        <f>IF(A138&gt;0,J137+L137-M137-N137,INDEX(extract[FUND_VALUE], 1))</f>
        <v>106437.13687271807</v>
      </c>
      <c r="K138">
        <f>IF((B138&lt;INDEX(extract[GUARANTEE_END], 1)),INDEX(extract[CURRENT_RATE], 1),INDEX(extract[MINIMUM_RATE], 1))</f>
        <v>0.01</v>
      </c>
      <c r="L138">
        <f t="shared" si="29"/>
        <v>88.29366181779892</v>
      </c>
      <c r="M138">
        <f t="shared" si="30"/>
        <v>67.440711345991062</v>
      </c>
      <c r="N138">
        <f>0</f>
        <v>0</v>
      </c>
      <c r="O138">
        <f>IF((D138&lt;=INDEX(surr_charge_sch_0[POLICY_YEAR],COUNTA(surr_charge_sch_0[POLICY_YEAR]))),INDEX(surr_charge_sch_0[SURRENDER_CHARGE_PERCENT],MATCH(D138, surr_charge_sch_0[POLICY_YEAR])),INDEX(surr_charge_sch_0[SURRENDER_CHARGE_PERCENT],COUNTA(surr_charge_sch_0[SURRENDER_CHARGE_PERCENT])))</f>
        <v>0</v>
      </c>
      <c r="P138">
        <f>IF((A138=0),INDEX(extract[AVAILABLE_FPWD], 1),(IF(MOD(C138, 12)=0,J138*INDEX(extract[FREE_PWD_PERCENT], 1),P137)))</f>
        <v>10622.883189277414</v>
      </c>
      <c r="Q138">
        <f t="shared" si="31"/>
        <v>95814.253683440649</v>
      </c>
      <c r="R138">
        <f t="shared" si="32"/>
        <v>0</v>
      </c>
      <c r="S138">
        <f t="shared" si="33"/>
        <v>106437.13687271807</v>
      </c>
      <c r="T138">
        <f t="shared" si="34"/>
        <v>66409.640460811483</v>
      </c>
      <c r="U138">
        <f t="shared" si="35"/>
        <v>0</v>
      </c>
      <c r="V138">
        <f t="shared" si="36"/>
        <v>4894.5331281380422</v>
      </c>
      <c r="W138">
        <f t="shared" si="37"/>
        <v>71304.173588949518</v>
      </c>
      <c r="X138">
        <f t="shared" si="38"/>
        <v>95873.677984339738</v>
      </c>
    </row>
    <row r="139" spans="1:24" x14ac:dyDescent="0.3">
      <c r="A139">
        <v>137</v>
      </c>
      <c r="B139">
        <f>IF(A139&gt;0,EOMONTH(B138,1),INDEX(extract[VALUATION_DATE], 1))</f>
        <v>49460</v>
      </c>
      <c r="C139">
        <f>IF(A139=0,DAYS360(INDEX(extract[ISSUE_DATE], 1),B139)/30,C138+1)</f>
        <v>155</v>
      </c>
      <c r="D139">
        <f t="shared" si="26"/>
        <v>13</v>
      </c>
      <c r="E139">
        <f>INDEX(extract[ISSUE_AGE], 1)+D139-1</f>
        <v>60</v>
      </c>
      <c r="F139">
        <f>INDEX(mortality_0[PROBABILITY],MATCH(E139, mortality_0[AGE]))</f>
        <v>7.5770000000000004E-3</v>
      </c>
      <c r="G139">
        <f t="shared" si="27"/>
        <v>6.3362011913792315E-4</v>
      </c>
      <c r="H139">
        <f>INDEX(valuation_rate_0[rate],0+1)</f>
        <v>4.2500000000000003E-2</v>
      </c>
      <c r="I139">
        <f t="shared" si="28"/>
        <v>0.62177263848203579</v>
      </c>
      <c r="J139">
        <f>IF(A139&gt;0,J138+L138-M138-N138,INDEX(extract[FUND_VALUE], 1))</f>
        <v>106457.98982318987</v>
      </c>
      <c r="K139">
        <f>IF((B139&lt;INDEX(extract[GUARANTEE_END], 1)),INDEX(extract[CURRENT_RATE], 1),INDEX(extract[MINIMUM_RATE], 1))</f>
        <v>0.01</v>
      </c>
      <c r="L139">
        <f t="shared" si="29"/>
        <v>88.310960135011854</v>
      </c>
      <c r="M139">
        <f t="shared" si="30"/>
        <v>67.453924194953373</v>
      </c>
      <c r="N139">
        <f>0</f>
        <v>0</v>
      </c>
      <c r="O139">
        <f>IF((D139&lt;=INDEX(surr_charge_sch_0[POLICY_YEAR],COUNTA(surr_charge_sch_0[POLICY_YEAR]))),INDEX(surr_charge_sch_0[SURRENDER_CHARGE_PERCENT],MATCH(D139, surr_charge_sch_0[POLICY_YEAR])),INDEX(surr_charge_sch_0[SURRENDER_CHARGE_PERCENT],COUNTA(surr_charge_sch_0[SURRENDER_CHARGE_PERCENT])))</f>
        <v>0</v>
      </c>
      <c r="P139">
        <f>IF((A139=0),INDEX(extract[AVAILABLE_FPWD], 1),(IF(MOD(C139, 12)=0,J139*INDEX(extract[FREE_PWD_PERCENT], 1),P138)))</f>
        <v>10622.883189277414</v>
      </c>
      <c r="Q139">
        <f t="shared" si="31"/>
        <v>95835.106633912452</v>
      </c>
      <c r="R139">
        <f t="shared" si="32"/>
        <v>0</v>
      </c>
      <c r="S139">
        <f t="shared" si="33"/>
        <v>106457.98982318987</v>
      </c>
      <c r="T139">
        <f t="shared" si="34"/>
        <v>66192.665219858478</v>
      </c>
      <c r="U139">
        <f t="shared" si="35"/>
        <v>0</v>
      </c>
      <c r="V139">
        <f t="shared" si="36"/>
        <v>4936.6116124387281</v>
      </c>
      <c r="W139">
        <f t="shared" si="37"/>
        <v>71129.276832297212</v>
      </c>
      <c r="X139">
        <f t="shared" si="38"/>
        <v>95873.677984339738</v>
      </c>
    </row>
    <row r="140" spans="1:24" x14ac:dyDescent="0.3">
      <c r="A140">
        <v>138</v>
      </c>
      <c r="B140">
        <f>IF(A140&gt;0,EOMONTH(B139,1),INDEX(extract[VALUATION_DATE], 1))</f>
        <v>49490</v>
      </c>
      <c r="C140">
        <f>IF(A140=0,DAYS360(INDEX(extract[ISSUE_DATE], 1),B140)/30,C139+1)</f>
        <v>156</v>
      </c>
      <c r="D140">
        <f t="shared" si="26"/>
        <v>14</v>
      </c>
      <c r="E140">
        <f>INDEX(extract[ISSUE_AGE], 1)+D140-1</f>
        <v>61</v>
      </c>
      <c r="F140">
        <f>INDEX(mortality_0[PROBABILITY],MATCH(E140, mortality_0[AGE]))</f>
        <v>8.1800000000000015E-3</v>
      </c>
      <c r="G140">
        <f t="shared" si="27"/>
        <v>6.842357850674885E-4</v>
      </c>
      <c r="H140">
        <f>INDEX(valuation_rate_0[rate],0+1)</f>
        <v>4.2500000000000003E-2</v>
      </c>
      <c r="I140">
        <f t="shared" si="28"/>
        <v>0.61961977267779855</v>
      </c>
      <c r="J140">
        <f>IF(A140&gt;0,J139+L139-M139-N139,INDEX(extract[FUND_VALUE], 1))</f>
        <v>106478.84685912993</v>
      </c>
      <c r="K140">
        <f>IF((B140&lt;INDEX(extract[GUARANTEE_END], 1)),INDEX(extract[CURRENT_RATE], 1),INDEX(extract[MINIMUM_RATE], 1))</f>
        <v>0.01</v>
      </c>
      <c r="L140">
        <f t="shared" si="29"/>
        <v>88.328261841276415</v>
      </c>
      <c r="M140">
        <f t="shared" si="30"/>
        <v>72.856637373737655</v>
      </c>
      <c r="N140">
        <f>0</f>
        <v>0</v>
      </c>
      <c r="O140">
        <f>IF((D140&lt;=INDEX(surr_charge_sch_0[POLICY_YEAR],COUNTA(surr_charge_sch_0[POLICY_YEAR]))),INDEX(surr_charge_sch_0[SURRENDER_CHARGE_PERCENT],MATCH(D140, surr_charge_sch_0[POLICY_YEAR])),INDEX(surr_charge_sch_0[SURRENDER_CHARGE_PERCENT],COUNTA(surr_charge_sch_0[SURRENDER_CHARGE_PERCENT])))</f>
        <v>0</v>
      </c>
      <c r="P140">
        <f>IF((A140=0),INDEX(extract[AVAILABLE_FPWD], 1),(IF(MOD(C140, 12)=0,J140*INDEX(extract[FREE_PWD_PERCENT], 1),P139)))</f>
        <v>10647.884685912994</v>
      </c>
      <c r="Q140">
        <f t="shared" si="31"/>
        <v>95830.962173216933</v>
      </c>
      <c r="R140">
        <f t="shared" si="32"/>
        <v>0</v>
      </c>
      <c r="S140">
        <f t="shared" si="33"/>
        <v>106478.84685912993</v>
      </c>
      <c r="T140">
        <f t="shared" si="34"/>
        <v>65976.398885848219</v>
      </c>
      <c r="U140">
        <f t="shared" si="35"/>
        <v>0</v>
      </c>
      <c r="V140">
        <f t="shared" si="36"/>
        <v>4978.5526168613915</v>
      </c>
      <c r="W140">
        <f t="shared" si="37"/>
        <v>70954.951502709606</v>
      </c>
      <c r="X140">
        <f t="shared" si="38"/>
        <v>95873.677984339738</v>
      </c>
    </row>
    <row r="141" spans="1:24" x14ac:dyDescent="0.3">
      <c r="A141">
        <v>139</v>
      </c>
      <c r="B141">
        <f>IF(A141&gt;0,EOMONTH(B140,1),INDEX(extract[VALUATION_DATE], 1))</f>
        <v>49521</v>
      </c>
      <c r="C141">
        <f>IF(A141=0,DAYS360(INDEX(extract[ISSUE_DATE], 1),B141)/30,C140+1)</f>
        <v>157</v>
      </c>
      <c r="D141">
        <f t="shared" si="26"/>
        <v>14</v>
      </c>
      <c r="E141">
        <f>INDEX(extract[ISSUE_AGE], 1)+D141-1</f>
        <v>61</v>
      </c>
      <c r="F141">
        <f>INDEX(mortality_0[PROBABILITY],MATCH(E141, mortality_0[AGE]))</f>
        <v>8.1800000000000015E-3</v>
      </c>
      <c r="G141">
        <f t="shared" si="27"/>
        <v>6.842357850674885E-4</v>
      </c>
      <c r="H141">
        <f>INDEX(valuation_rate_0[rate],0+1)</f>
        <v>4.2500000000000003E-2</v>
      </c>
      <c r="I141">
        <f t="shared" si="28"/>
        <v>0.61747436109538489</v>
      </c>
      <c r="J141">
        <f>IF(A141&gt;0,J140+L140-M140-N140,INDEX(extract[FUND_VALUE], 1))</f>
        <v>106494.31848359747</v>
      </c>
      <c r="K141">
        <f>IF((B141&lt;INDEX(extract[GUARANTEE_END], 1)),INDEX(extract[CURRENT_RATE], 1),INDEX(extract[MINIMUM_RATE], 1))</f>
        <v>0.01</v>
      </c>
      <c r="L141">
        <f t="shared" si="29"/>
        <v>88.341096143463091</v>
      </c>
      <c r="M141">
        <f t="shared" si="30"/>
        <v>72.867223612851461</v>
      </c>
      <c r="N141">
        <f>0</f>
        <v>0</v>
      </c>
      <c r="O141">
        <f>IF((D141&lt;=INDEX(surr_charge_sch_0[POLICY_YEAR],COUNTA(surr_charge_sch_0[POLICY_YEAR]))),INDEX(surr_charge_sch_0[SURRENDER_CHARGE_PERCENT],MATCH(D141, surr_charge_sch_0[POLICY_YEAR])),INDEX(surr_charge_sch_0[SURRENDER_CHARGE_PERCENT],COUNTA(surr_charge_sch_0[SURRENDER_CHARGE_PERCENT])))</f>
        <v>0</v>
      </c>
      <c r="P141">
        <f>IF((A141=0),INDEX(extract[AVAILABLE_FPWD], 1),(IF(MOD(C141, 12)=0,J141*INDEX(extract[FREE_PWD_PERCENT], 1),P140)))</f>
        <v>10647.884685912994</v>
      </c>
      <c r="Q141">
        <f t="shared" si="31"/>
        <v>95846.433797684469</v>
      </c>
      <c r="R141">
        <f t="shared" si="32"/>
        <v>0</v>
      </c>
      <c r="S141">
        <f t="shared" si="33"/>
        <v>106494.31848359747</v>
      </c>
      <c r="T141">
        <f t="shared" si="34"/>
        <v>65757.511265947789</v>
      </c>
      <c r="U141">
        <f t="shared" si="35"/>
        <v>0</v>
      </c>
      <c r="V141">
        <f t="shared" si="36"/>
        <v>5023.6960299489756</v>
      </c>
      <c r="W141">
        <f t="shared" si="37"/>
        <v>70781.207295896762</v>
      </c>
      <c r="X141">
        <f t="shared" si="38"/>
        <v>95873.677984339738</v>
      </c>
    </row>
    <row r="142" spans="1:24" x14ac:dyDescent="0.3">
      <c r="A142">
        <v>140</v>
      </c>
      <c r="B142">
        <f>IF(A142&gt;0,EOMONTH(B141,1),INDEX(extract[VALUATION_DATE], 1))</f>
        <v>49552</v>
      </c>
      <c r="C142">
        <f>IF(A142=0,DAYS360(INDEX(extract[ISSUE_DATE], 1),B142)/30,C141+1)</f>
        <v>158</v>
      </c>
      <c r="D142">
        <f t="shared" si="26"/>
        <v>14</v>
      </c>
      <c r="E142">
        <f>INDEX(extract[ISSUE_AGE], 1)+D142-1</f>
        <v>61</v>
      </c>
      <c r="F142">
        <f>INDEX(mortality_0[PROBABILITY],MATCH(E142, mortality_0[AGE]))</f>
        <v>8.1800000000000015E-3</v>
      </c>
      <c r="G142">
        <f t="shared" si="27"/>
        <v>6.842357850674885E-4</v>
      </c>
      <c r="H142">
        <f>INDEX(valuation_rate_0[rate],0+1)</f>
        <v>4.2500000000000003E-2</v>
      </c>
      <c r="I142">
        <f t="shared" si="28"/>
        <v>0.61533637792481488</v>
      </c>
      <c r="J142">
        <f>IF(A142&gt;0,J141+L141-M141-N141,INDEX(extract[FUND_VALUE], 1))</f>
        <v>106509.79235612808</v>
      </c>
      <c r="K142">
        <f>IF((B142&lt;INDEX(extract[GUARANTEE_END], 1)),INDEX(extract[CURRENT_RATE], 1),INDEX(extract[MINIMUM_RATE], 1))</f>
        <v>0.01</v>
      </c>
      <c r="L142">
        <f t="shared" si="29"/>
        <v>88.353932310503765</v>
      </c>
      <c r="M142">
        <f t="shared" si="30"/>
        <v>72.877811390170478</v>
      </c>
      <c r="N142">
        <f>0</f>
        <v>0</v>
      </c>
      <c r="O142">
        <f>IF((D142&lt;=INDEX(surr_charge_sch_0[POLICY_YEAR],COUNTA(surr_charge_sch_0[POLICY_YEAR]))),INDEX(surr_charge_sch_0[SURRENDER_CHARGE_PERCENT],MATCH(D142, surr_charge_sch_0[POLICY_YEAR])),INDEX(surr_charge_sch_0[SURRENDER_CHARGE_PERCENT],COUNTA(surr_charge_sch_0[SURRENDER_CHARGE_PERCENT])))</f>
        <v>0</v>
      </c>
      <c r="P142">
        <f>IF((A142=0),INDEX(extract[AVAILABLE_FPWD], 1),(IF(MOD(C142, 12)=0,J142*INDEX(extract[FREE_PWD_PERCENT], 1),P141)))</f>
        <v>10647.884685912994</v>
      </c>
      <c r="Q142">
        <f t="shared" si="31"/>
        <v>95861.907670215078</v>
      </c>
      <c r="R142">
        <f t="shared" si="32"/>
        <v>0</v>
      </c>
      <c r="S142">
        <f t="shared" si="33"/>
        <v>106509.79235612808</v>
      </c>
      <c r="T142">
        <f t="shared" si="34"/>
        <v>65539.349841943986</v>
      </c>
      <c r="U142">
        <f t="shared" si="35"/>
        <v>0</v>
      </c>
      <c r="V142">
        <f t="shared" si="36"/>
        <v>5068.6896722941156</v>
      </c>
      <c r="W142">
        <f t="shared" si="37"/>
        <v>70608.039514238102</v>
      </c>
      <c r="X142">
        <f t="shared" si="38"/>
        <v>95873.677984339738</v>
      </c>
    </row>
    <row r="143" spans="1:24" x14ac:dyDescent="0.3">
      <c r="A143">
        <v>141</v>
      </c>
      <c r="B143">
        <f>IF(A143&gt;0,EOMONTH(B142,1),INDEX(extract[VALUATION_DATE], 1))</f>
        <v>49582</v>
      </c>
      <c r="C143">
        <f>IF(A143=0,DAYS360(INDEX(extract[ISSUE_DATE], 1),B143)/30,C142+1)</f>
        <v>159</v>
      </c>
      <c r="D143">
        <f t="shared" si="26"/>
        <v>14</v>
      </c>
      <c r="E143">
        <f>INDEX(extract[ISSUE_AGE], 1)+D143-1</f>
        <v>61</v>
      </c>
      <c r="F143">
        <f>INDEX(mortality_0[PROBABILITY],MATCH(E143, mortality_0[AGE]))</f>
        <v>8.1800000000000015E-3</v>
      </c>
      <c r="G143">
        <f t="shared" si="27"/>
        <v>6.842357850674885E-4</v>
      </c>
      <c r="H143">
        <f>INDEX(valuation_rate_0[rate],0+1)</f>
        <v>4.2500000000000003E-2</v>
      </c>
      <c r="I143">
        <f t="shared" si="28"/>
        <v>0.61320579744547488</v>
      </c>
      <c r="J143">
        <f>IF(A143&gt;0,J142+L142-M142-N142,INDEX(extract[FUND_VALUE], 1))</f>
        <v>106525.26847704842</v>
      </c>
      <c r="K143">
        <f>IF((B143&lt;INDEX(extract[GUARANTEE_END], 1)),INDEX(extract[CURRENT_RATE], 1),INDEX(extract[MINIMUM_RATE], 1))</f>
        <v>0.01</v>
      </c>
      <c r="L143">
        <f t="shared" si="29"/>
        <v>88.366770342669426</v>
      </c>
      <c r="M143">
        <f t="shared" si="30"/>
        <v>72.888400705918215</v>
      </c>
      <c r="N143">
        <f>0</f>
        <v>0</v>
      </c>
      <c r="O143">
        <f>IF((D143&lt;=INDEX(surr_charge_sch_0[POLICY_YEAR],COUNTA(surr_charge_sch_0[POLICY_YEAR]))),INDEX(surr_charge_sch_0[SURRENDER_CHARGE_PERCENT],MATCH(D143, surr_charge_sch_0[POLICY_YEAR])),INDEX(surr_charge_sch_0[SURRENDER_CHARGE_PERCENT],COUNTA(surr_charge_sch_0[SURRENDER_CHARGE_PERCENT])))</f>
        <v>0</v>
      </c>
      <c r="P143">
        <f>IF((A143=0),INDEX(extract[AVAILABLE_FPWD], 1),(IF(MOD(C143, 12)=0,J143*INDEX(extract[FREE_PWD_PERCENT], 1),P142)))</f>
        <v>10647.884685912994</v>
      </c>
      <c r="Q143">
        <f t="shared" si="31"/>
        <v>95877.38379113542</v>
      </c>
      <c r="R143">
        <f t="shared" si="32"/>
        <v>0</v>
      </c>
      <c r="S143">
        <f t="shared" si="33"/>
        <v>106525.26847704842</v>
      </c>
      <c r="T143">
        <f t="shared" si="34"/>
        <v>65321.912204561784</v>
      </c>
      <c r="U143">
        <f t="shared" si="35"/>
        <v>0</v>
      </c>
      <c r="V143">
        <f t="shared" si="36"/>
        <v>5113.5340407860313</v>
      </c>
      <c r="W143">
        <f t="shared" si="37"/>
        <v>70435.446245347819</v>
      </c>
      <c r="X143">
        <f t="shared" si="38"/>
        <v>95873.677984339738</v>
      </c>
    </row>
    <row r="144" spans="1:24" x14ac:dyDescent="0.3">
      <c r="A144">
        <v>142</v>
      </c>
      <c r="B144">
        <f>IF(A144&gt;0,EOMONTH(B143,1),INDEX(extract[VALUATION_DATE], 1))</f>
        <v>49613</v>
      </c>
      <c r="C144">
        <f>IF(A144=0,DAYS360(INDEX(extract[ISSUE_DATE], 1),B144)/30,C143+1)</f>
        <v>160</v>
      </c>
      <c r="D144">
        <f t="shared" si="26"/>
        <v>14</v>
      </c>
      <c r="E144">
        <f>INDEX(extract[ISSUE_AGE], 1)+D144-1</f>
        <v>61</v>
      </c>
      <c r="F144">
        <f>INDEX(mortality_0[PROBABILITY],MATCH(E144, mortality_0[AGE]))</f>
        <v>8.1800000000000015E-3</v>
      </c>
      <c r="G144">
        <f t="shared" si="27"/>
        <v>6.842357850674885E-4</v>
      </c>
      <c r="H144">
        <f>INDEX(valuation_rate_0[rate],0+1)</f>
        <v>4.2500000000000003E-2</v>
      </c>
      <c r="I144">
        <f t="shared" si="28"/>
        <v>0.61108259402580789</v>
      </c>
      <c r="J144">
        <f>IF(A144&gt;0,J143+L143-M143-N143,INDEX(extract[FUND_VALUE], 1))</f>
        <v>106540.74684668517</v>
      </c>
      <c r="K144">
        <f>IF((B144&lt;INDEX(extract[GUARANTEE_END], 1)),INDEX(extract[CURRENT_RATE], 1),INDEX(extract[MINIMUM_RATE], 1))</f>
        <v>0.01</v>
      </c>
      <c r="L144">
        <f t="shared" si="29"/>
        <v>88.379610240231045</v>
      </c>
      <c r="M144">
        <f t="shared" si="30"/>
        <v>72.89899156031818</v>
      </c>
      <c r="N144">
        <f>0</f>
        <v>0</v>
      </c>
      <c r="O144">
        <f>IF((D144&lt;=INDEX(surr_charge_sch_0[POLICY_YEAR],COUNTA(surr_charge_sch_0[POLICY_YEAR]))),INDEX(surr_charge_sch_0[SURRENDER_CHARGE_PERCENT],MATCH(D144, surr_charge_sch_0[POLICY_YEAR])),INDEX(surr_charge_sch_0[SURRENDER_CHARGE_PERCENT],COUNTA(surr_charge_sch_0[SURRENDER_CHARGE_PERCENT])))</f>
        <v>0</v>
      </c>
      <c r="P144">
        <f>IF((A144=0),INDEX(extract[AVAILABLE_FPWD], 1),(IF(MOD(C144, 12)=0,J144*INDEX(extract[FREE_PWD_PERCENT], 1),P143)))</f>
        <v>10647.884685912994</v>
      </c>
      <c r="Q144">
        <f t="shared" si="31"/>
        <v>95892.862160772173</v>
      </c>
      <c r="R144">
        <f t="shared" si="32"/>
        <v>0</v>
      </c>
      <c r="S144">
        <f t="shared" si="33"/>
        <v>106540.74684668517</v>
      </c>
      <c r="T144">
        <f t="shared" si="34"/>
        <v>65105.195952519287</v>
      </c>
      <c r="U144">
        <f t="shared" si="35"/>
        <v>0</v>
      </c>
      <c r="V144">
        <f t="shared" si="36"/>
        <v>5158.2296306654289</v>
      </c>
      <c r="W144">
        <f t="shared" si="37"/>
        <v>70263.425583184711</v>
      </c>
      <c r="X144">
        <f t="shared" si="38"/>
        <v>95873.677984339738</v>
      </c>
    </row>
    <row r="145" spans="1:24" x14ac:dyDescent="0.3">
      <c r="A145">
        <v>143</v>
      </c>
      <c r="B145">
        <f>IF(A145&gt;0,EOMONTH(B144,1),INDEX(extract[VALUATION_DATE], 1))</f>
        <v>49643</v>
      </c>
      <c r="C145">
        <f>IF(A145=0,DAYS360(INDEX(extract[ISSUE_DATE], 1),B145)/30,C144+1)</f>
        <v>161</v>
      </c>
      <c r="D145">
        <f t="shared" si="26"/>
        <v>14</v>
      </c>
      <c r="E145">
        <f>INDEX(extract[ISSUE_AGE], 1)+D145-1</f>
        <v>61</v>
      </c>
      <c r="F145">
        <f>INDEX(mortality_0[PROBABILITY],MATCH(E145, mortality_0[AGE]))</f>
        <v>8.1800000000000015E-3</v>
      </c>
      <c r="G145">
        <f t="shared" si="27"/>
        <v>6.842357850674885E-4</v>
      </c>
      <c r="H145">
        <f>INDEX(valuation_rate_0[rate],0+1)</f>
        <v>4.2500000000000003E-2</v>
      </c>
      <c r="I145">
        <f t="shared" si="28"/>
        <v>0.60896674212300539</v>
      </c>
      <c r="J145">
        <f>IF(A145&gt;0,J144+L144-M144-N144,INDEX(extract[FUND_VALUE], 1))</f>
        <v>106556.22746536508</v>
      </c>
      <c r="K145">
        <f>IF((B145&lt;INDEX(extract[GUARANTEE_END], 1)),INDEX(extract[CURRENT_RATE], 1),INDEX(extract[MINIMUM_RATE], 1))</f>
        <v>0.01</v>
      </c>
      <c r="L145">
        <f t="shared" si="29"/>
        <v>88.392452003459695</v>
      </c>
      <c r="M145">
        <f t="shared" si="30"/>
        <v>72.909583953593952</v>
      </c>
      <c r="N145">
        <f>0</f>
        <v>0</v>
      </c>
      <c r="O145">
        <f>IF((D145&lt;=INDEX(surr_charge_sch_0[POLICY_YEAR],COUNTA(surr_charge_sch_0[POLICY_YEAR]))),INDEX(surr_charge_sch_0[SURRENDER_CHARGE_PERCENT],MATCH(D145, surr_charge_sch_0[POLICY_YEAR])),INDEX(surr_charge_sch_0[SURRENDER_CHARGE_PERCENT],COUNTA(surr_charge_sch_0[SURRENDER_CHARGE_PERCENT])))</f>
        <v>0</v>
      </c>
      <c r="P145">
        <f>IF((A145=0),INDEX(extract[AVAILABLE_FPWD], 1),(IF(MOD(C145, 12)=0,J145*INDEX(extract[FREE_PWD_PERCENT], 1),P144)))</f>
        <v>10647.884685912994</v>
      </c>
      <c r="Q145">
        <f t="shared" si="31"/>
        <v>95908.342779452083</v>
      </c>
      <c r="R145">
        <f t="shared" si="32"/>
        <v>0</v>
      </c>
      <c r="S145">
        <f t="shared" si="33"/>
        <v>106556.22746536508</v>
      </c>
      <c r="T145">
        <f t="shared" si="34"/>
        <v>64889.198692501282</v>
      </c>
      <c r="U145">
        <f t="shared" si="35"/>
        <v>0</v>
      </c>
      <c r="V145">
        <f t="shared" si="36"/>
        <v>5202.7769355299733</v>
      </c>
      <c r="W145">
        <f t="shared" si="37"/>
        <v>70091.975628031258</v>
      </c>
      <c r="X145">
        <f t="shared" si="38"/>
        <v>95873.677984339738</v>
      </c>
    </row>
    <row r="146" spans="1:24" x14ac:dyDescent="0.3">
      <c r="A146">
        <v>144</v>
      </c>
      <c r="B146">
        <f>IF(A146&gt;0,EOMONTH(B145,1),INDEX(extract[VALUATION_DATE], 1))</f>
        <v>49674</v>
      </c>
      <c r="C146">
        <f>IF(A146=0,DAYS360(INDEX(extract[ISSUE_DATE], 1),B146)/30,C145+1)</f>
        <v>162</v>
      </c>
      <c r="D146">
        <f t="shared" si="26"/>
        <v>14</v>
      </c>
      <c r="E146">
        <f>INDEX(extract[ISSUE_AGE], 1)+D146-1</f>
        <v>61</v>
      </c>
      <c r="F146">
        <f>INDEX(mortality_0[PROBABILITY],MATCH(E146, mortality_0[AGE]))</f>
        <v>8.1800000000000015E-3</v>
      </c>
      <c r="G146">
        <f t="shared" si="27"/>
        <v>6.842357850674885E-4</v>
      </c>
      <c r="H146">
        <f>INDEX(valuation_rate_0[rate],0+1)</f>
        <v>4.2500000000000003E-2</v>
      </c>
      <c r="I146">
        <f t="shared" si="28"/>
        <v>0.60685821628269976</v>
      </c>
      <c r="J146">
        <f>IF(A146&gt;0,J145+L145-M145-N145,INDEX(extract[FUND_VALUE], 1))</f>
        <v>106571.71033341496</v>
      </c>
      <c r="K146">
        <f>IF((B146&lt;INDEX(extract[GUARANTEE_END], 1)),INDEX(extract[CURRENT_RATE], 1),INDEX(extract[MINIMUM_RATE], 1))</f>
        <v>0.01</v>
      </c>
      <c r="L146">
        <f t="shared" si="29"/>
        <v>88.405295632626448</v>
      </c>
      <c r="M146">
        <f t="shared" si="30"/>
        <v>72.920177885969167</v>
      </c>
      <c r="N146">
        <f>0</f>
        <v>0</v>
      </c>
      <c r="O146">
        <f>IF((D146&lt;=INDEX(surr_charge_sch_0[POLICY_YEAR],COUNTA(surr_charge_sch_0[POLICY_YEAR]))),INDEX(surr_charge_sch_0[SURRENDER_CHARGE_PERCENT],MATCH(D146, surr_charge_sch_0[POLICY_YEAR])),INDEX(surr_charge_sch_0[SURRENDER_CHARGE_PERCENT],COUNTA(surr_charge_sch_0[SURRENDER_CHARGE_PERCENT])))</f>
        <v>0</v>
      </c>
      <c r="P146">
        <f>IF((A146=0),INDEX(extract[AVAILABLE_FPWD], 1),(IF(MOD(C146, 12)=0,J146*INDEX(extract[FREE_PWD_PERCENT], 1),P145)))</f>
        <v>10647.884685912994</v>
      </c>
      <c r="Q146">
        <f t="shared" si="31"/>
        <v>95923.825647501959</v>
      </c>
      <c r="R146">
        <f t="shared" si="32"/>
        <v>0</v>
      </c>
      <c r="S146">
        <f t="shared" si="33"/>
        <v>106571.71033341496</v>
      </c>
      <c r="T146">
        <f t="shared" si="34"/>
        <v>64673.918039132761</v>
      </c>
      <c r="U146">
        <f t="shared" si="35"/>
        <v>0</v>
      </c>
      <c r="V146">
        <f t="shared" si="36"/>
        <v>5247.176447339737</v>
      </c>
      <c r="W146">
        <f t="shared" si="37"/>
        <v>69921.094486472502</v>
      </c>
      <c r="X146">
        <f t="shared" si="38"/>
        <v>95873.677984339738</v>
      </c>
    </row>
    <row r="147" spans="1:24" x14ac:dyDescent="0.3">
      <c r="A147">
        <v>145</v>
      </c>
      <c r="B147">
        <f>IF(A147&gt;0,EOMONTH(B146,1),INDEX(extract[VALUATION_DATE], 1))</f>
        <v>49705</v>
      </c>
      <c r="C147">
        <f>IF(A147=0,DAYS360(INDEX(extract[ISSUE_DATE], 1),B147)/30,C146+1)</f>
        <v>163</v>
      </c>
      <c r="D147">
        <f t="shared" si="26"/>
        <v>14</v>
      </c>
      <c r="E147">
        <f>INDEX(extract[ISSUE_AGE], 1)+D147-1</f>
        <v>61</v>
      </c>
      <c r="F147">
        <f>INDEX(mortality_0[PROBABILITY],MATCH(E147, mortality_0[AGE]))</f>
        <v>8.1800000000000015E-3</v>
      </c>
      <c r="G147">
        <f t="shared" si="27"/>
        <v>6.842357850674885E-4</v>
      </c>
      <c r="H147">
        <f>INDEX(valuation_rate_0[rate],0+1)</f>
        <v>4.2500000000000003E-2</v>
      </c>
      <c r="I147">
        <f t="shared" si="28"/>
        <v>0.60475699113865833</v>
      </c>
      <c r="J147">
        <f>IF(A147&gt;0,J146+L146-M146-N146,INDEX(extract[FUND_VALUE], 1))</f>
        <v>106587.19545116161</v>
      </c>
      <c r="K147">
        <f>IF((B147&lt;INDEX(extract[GUARANTEE_END], 1)),INDEX(extract[CURRENT_RATE], 1),INDEX(extract[MINIMUM_RATE], 1))</f>
        <v>0.01</v>
      </c>
      <c r="L147">
        <f t="shared" si="29"/>
        <v>88.418141128002432</v>
      </c>
      <c r="M147">
        <f t="shared" si="30"/>
        <v>72.930773357667405</v>
      </c>
      <c r="N147">
        <f>0</f>
        <v>0</v>
      </c>
      <c r="O147">
        <f>IF((D147&lt;=INDEX(surr_charge_sch_0[POLICY_YEAR],COUNTA(surr_charge_sch_0[POLICY_YEAR]))),INDEX(surr_charge_sch_0[SURRENDER_CHARGE_PERCENT],MATCH(D147, surr_charge_sch_0[POLICY_YEAR])),INDEX(surr_charge_sch_0[SURRENDER_CHARGE_PERCENT],COUNTA(surr_charge_sch_0[SURRENDER_CHARGE_PERCENT])))</f>
        <v>0</v>
      </c>
      <c r="P147">
        <f>IF((A147=0),INDEX(extract[AVAILABLE_FPWD], 1),(IF(MOD(C147, 12)=0,J147*INDEX(extract[FREE_PWD_PERCENT], 1),P146)))</f>
        <v>10647.884685912994</v>
      </c>
      <c r="Q147">
        <f t="shared" si="31"/>
        <v>95939.310765248607</v>
      </c>
      <c r="R147">
        <f t="shared" si="32"/>
        <v>0</v>
      </c>
      <c r="S147">
        <f t="shared" si="33"/>
        <v>106587.19545116161</v>
      </c>
      <c r="T147">
        <f t="shared" si="34"/>
        <v>64459.351614952582</v>
      </c>
      <c r="U147">
        <f t="shared" si="35"/>
        <v>0</v>
      </c>
      <c r="V147">
        <f t="shared" si="36"/>
        <v>5291.4286564226331</v>
      </c>
      <c r="W147">
        <f t="shared" si="37"/>
        <v>69750.780271375217</v>
      </c>
      <c r="X147">
        <f t="shared" si="38"/>
        <v>95873.677984339738</v>
      </c>
    </row>
    <row r="148" spans="1:24" x14ac:dyDescent="0.3">
      <c r="A148">
        <v>146</v>
      </c>
      <c r="B148">
        <f>IF(A148&gt;0,EOMONTH(B147,1),INDEX(extract[VALUATION_DATE], 1))</f>
        <v>49734</v>
      </c>
      <c r="C148">
        <f>IF(A148=0,DAYS360(INDEX(extract[ISSUE_DATE], 1),B148)/30,C147+1)</f>
        <v>164</v>
      </c>
      <c r="D148">
        <f t="shared" si="26"/>
        <v>14</v>
      </c>
      <c r="E148">
        <f>INDEX(extract[ISSUE_AGE], 1)+D148-1</f>
        <v>61</v>
      </c>
      <c r="F148">
        <f>INDEX(mortality_0[PROBABILITY],MATCH(E148, mortality_0[AGE]))</f>
        <v>8.1800000000000015E-3</v>
      </c>
      <c r="G148">
        <f t="shared" si="27"/>
        <v>6.842357850674885E-4</v>
      </c>
      <c r="H148">
        <f>INDEX(valuation_rate_0[rate],0+1)</f>
        <v>4.2500000000000003E-2</v>
      </c>
      <c r="I148">
        <f t="shared" si="28"/>
        <v>0.60266304141247806</v>
      </c>
      <c r="J148">
        <f>IF(A148&gt;0,J147+L147-M147-N147,INDEX(extract[FUND_VALUE], 1))</f>
        <v>106602.68281893193</v>
      </c>
      <c r="K148">
        <f>IF((B148&lt;INDEX(extract[GUARANTEE_END], 1)),INDEX(extract[CURRENT_RATE], 1),INDEX(extract[MINIMUM_RATE], 1))</f>
        <v>0.01</v>
      </c>
      <c r="L148">
        <f t="shared" si="29"/>
        <v>88.430988489858819</v>
      </c>
      <c r="M148">
        <f t="shared" si="30"/>
        <v>72.941370368912359</v>
      </c>
      <c r="N148">
        <f>0</f>
        <v>0</v>
      </c>
      <c r="O148">
        <f>IF((D148&lt;=INDEX(surr_charge_sch_0[POLICY_YEAR],COUNTA(surr_charge_sch_0[POLICY_YEAR]))),INDEX(surr_charge_sch_0[SURRENDER_CHARGE_PERCENT],MATCH(D148, surr_charge_sch_0[POLICY_YEAR])),INDEX(surr_charge_sch_0[SURRENDER_CHARGE_PERCENT],COUNTA(surr_charge_sch_0[SURRENDER_CHARGE_PERCENT])))</f>
        <v>0</v>
      </c>
      <c r="P148">
        <f>IF((A148=0),INDEX(extract[AVAILABLE_FPWD], 1),(IF(MOD(C148, 12)=0,J148*INDEX(extract[FREE_PWD_PERCENT], 1),P147)))</f>
        <v>10647.884685912994</v>
      </c>
      <c r="Q148">
        <f t="shared" si="31"/>
        <v>95954.798133018936</v>
      </c>
      <c r="R148">
        <f t="shared" si="32"/>
        <v>0</v>
      </c>
      <c r="S148">
        <f t="shared" si="33"/>
        <v>106602.68281893193</v>
      </c>
      <c r="T148">
        <f t="shared" si="34"/>
        <v>64245.497050387239</v>
      </c>
      <c r="U148">
        <f t="shared" si="35"/>
        <v>0</v>
      </c>
      <c r="V148">
        <f t="shared" si="36"/>
        <v>5335.5340514798318</v>
      </c>
      <c r="W148">
        <f t="shared" si="37"/>
        <v>69581.031101867076</v>
      </c>
      <c r="X148">
        <f t="shared" si="38"/>
        <v>95873.677984339738</v>
      </c>
    </row>
    <row r="149" spans="1:24" x14ac:dyDescent="0.3">
      <c r="A149">
        <v>147</v>
      </c>
      <c r="B149">
        <f>IF(A149&gt;0,EOMONTH(B148,1),INDEX(extract[VALUATION_DATE], 1))</f>
        <v>49765</v>
      </c>
      <c r="C149">
        <f>IF(A149=0,DAYS360(INDEX(extract[ISSUE_DATE], 1),B149)/30,C148+1)</f>
        <v>165</v>
      </c>
      <c r="D149">
        <f t="shared" si="26"/>
        <v>14</v>
      </c>
      <c r="E149">
        <f>INDEX(extract[ISSUE_AGE], 1)+D149-1</f>
        <v>61</v>
      </c>
      <c r="F149">
        <f>INDEX(mortality_0[PROBABILITY],MATCH(E149, mortality_0[AGE]))</f>
        <v>8.1800000000000015E-3</v>
      </c>
      <c r="G149">
        <f t="shared" si="27"/>
        <v>6.842357850674885E-4</v>
      </c>
      <c r="H149">
        <f>INDEX(valuation_rate_0[rate],0+1)</f>
        <v>4.2500000000000003E-2</v>
      </c>
      <c r="I149">
        <f t="shared" si="28"/>
        <v>0.60057634191328158</v>
      </c>
      <c r="J149">
        <f>IF(A149&gt;0,J148+L148-M148-N148,INDEX(extract[FUND_VALUE], 1))</f>
        <v>106618.17243705288</v>
      </c>
      <c r="K149">
        <f>IF((B149&lt;INDEX(extract[GUARANTEE_END], 1)),INDEX(extract[CURRENT_RATE], 1),INDEX(extract[MINIMUM_RATE], 1))</f>
        <v>0.01</v>
      </c>
      <c r="L149">
        <f t="shared" si="29"/>
        <v>88.44383771846681</v>
      </c>
      <c r="M149">
        <f t="shared" si="30"/>
        <v>72.951968919927737</v>
      </c>
      <c r="N149">
        <f>0</f>
        <v>0</v>
      </c>
      <c r="O149">
        <f>IF((D149&lt;=INDEX(surr_charge_sch_0[POLICY_YEAR],COUNTA(surr_charge_sch_0[POLICY_YEAR]))),INDEX(surr_charge_sch_0[SURRENDER_CHARGE_PERCENT],MATCH(D149, surr_charge_sch_0[POLICY_YEAR])),INDEX(surr_charge_sch_0[SURRENDER_CHARGE_PERCENT],COUNTA(surr_charge_sch_0[SURRENDER_CHARGE_PERCENT])))</f>
        <v>0</v>
      </c>
      <c r="P149">
        <f>IF((A149=0),INDEX(extract[AVAILABLE_FPWD], 1),(IF(MOD(C149, 12)=0,J149*INDEX(extract[FREE_PWD_PERCENT], 1),P148)))</f>
        <v>10647.884685912994</v>
      </c>
      <c r="Q149">
        <f t="shared" si="31"/>
        <v>95970.287751139884</v>
      </c>
      <c r="R149">
        <f t="shared" si="32"/>
        <v>0</v>
      </c>
      <c r="S149">
        <f t="shared" si="33"/>
        <v>106618.17243705288</v>
      </c>
      <c r="T149">
        <f t="shared" si="34"/>
        <v>64032.351983724686</v>
      </c>
      <c r="U149">
        <f t="shared" si="35"/>
        <v>0</v>
      </c>
      <c r="V149">
        <f t="shared" si="36"/>
        <v>5379.4931195911549</v>
      </c>
      <c r="W149">
        <f t="shared" si="37"/>
        <v>69411.845103315834</v>
      </c>
      <c r="X149">
        <f t="shared" si="38"/>
        <v>95873.677984339738</v>
      </c>
    </row>
    <row r="150" spans="1:24" x14ac:dyDescent="0.3">
      <c r="A150">
        <v>148</v>
      </c>
      <c r="B150">
        <f>IF(A150&gt;0,EOMONTH(B149,1),INDEX(extract[VALUATION_DATE], 1))</f>
        <v>49795</v>
      </c>
      <c r="C150">
        <f>IF(A150=0,DAYS360(INDEX(extract[ISSUE_DATE], 1),B150)/30,C149+1)</f>
        <v>166</v>
      </c>
      <c r="D150">
        <f t="shared" si="26"/>
        <v>14</v>
      </c>
      <c r="E150">
        <f>INDEX(extract[ISSUE_AGE], 1)+D150-1</f>
        <v>61</v>
      </c>
      <c r="F150">
        <f>INDEX(mortality_0[PROBABILITY],MATCH(E150, mortality_0[AGE]))</f>
        <v>8.1800000000000015E-3</v>
      </c>
      <c r="G150">
        <f t="shared" si="27"/>
        <v>6.842357850674885E-4</v>
      </c>
      <c r="H150">
        <f>INDEX(valuation_rate_0[rate],0+1)</f>
        <v>4.2500000000000003E-2</v>
      </c>
      <c r="I150">
        <f t="shared" si="28"/>
        <v>0.59849686753741393</v>
      </c>
      <c r="J150">
        <f>IF(A150&gt;0,J149+L149-M149-N149,INDEX(extract[FUND_VALUE], 1))</f>
        <v>106633.66430585143</v>
      </c>
      <c r="K150">
        <f>IF((B150&lt;INDEX(extract[GUARANTEE_END], 1)),INDEX(extract[CURRENT_RATE], 1),INDEX(extract[MINIMUM_RATE], 1))</f>
        <v>0.01</v>
      </c>
      <c r="L150">
        <f t="shared" si="29"/>
        <v>88.45668881409766</v>
      </c>
      <c r="M150">
        <f t="shared" si="30"/>
        <v>72.962569010937287</v>
      </c>
      <c r="N150">
        <f>0</f>
        <v>0</v>
      </c>
      <c r="O150">
        <f>IF((D150&lt;=INDEX(surr_charge_sch_0[POLICY_YEAR],COUNTA(surr_charge_sch_0[POLICY_YEAR]))),INDEX(surr_charge_sch_0[SURRENDER_CHARGE_PERCENT],MATCH(D150, surr_charge_sch_0[POLICY_YEAR])),INDEX(surr_charge_sch_0[SURRENDER_CHARGE_PERCENT],COUNTA(surr_charge_sch_0[SURRENDER_CHARGE_PERCENT])))</f>
        <v>0</v>
      </c>
      <c r="P150">
        <f>IF((A150=0),INDEX(extract[AVAILABLE_FPWD], 1),(IF(MOD(C150, 12)=0,J150*INDEX(extract[FREE_PWD_PERCENT], 1),P149)))</f>
        <v>10647.884685912994</v>
      </c>
      <c r="Q150">
        <f t="shared" si="31"/>
        <v>95985.779619938432</v>
      </c>
      <c r="R150">
        <f t="shared" si="32"/>
        <v>0</v>
      </c>
      <c r="S150">
        <f t="shared" si="33"/>
        <v>106633.66430585143</v>
      </c>
      <c r="T150">
        <f t="shared" si="34"/>
        <v>63819.914061088231</v>
      </c>
      <c r="U150">
        <f t="shared" si="35"/>
        <v>0</v>
      </c>
      <c r="V150">
        <f t="shared" si="36"/>
        <v>5423.3063462204564</v>
      </c>
      <c r="W150">
        <f t="shared" si="37"/>
        <v>69243.22040730869</v>
      </c>
      <c r="X150">
        <f t="shared" si="38"/>
        <v>95873.677984339738</v>
      </c>
    </row>
    <row r="151" spans="1:24" x14ac:dyDescent="0.3">
      <c r="A151">
        <v>149</v>
      </c>
      <c r="B151">
        <f>IF(A151&gt;0,EOMONTH(B150,1),INDEX(extract[VALUATION_DATE], 1))</f>
        <v>49826</v>
      </c>
      <c r="C151">
        <f>IF(A151=0,DAYS360(INDEX(extract[ISSUE_DATE], 1),B151)/30,C150+1)</f>
        <v>167</v>
      </c>
      <c r="D151">
        <f t="shared" si="26"/>
        <v>14</v>
      </c>
      <c r="E151">
        <f>INDEX(extract[ISSUE_AGE], 1)+D151-1</f>
        <v>61</v>
      </c>
      <c r="F151">
        <f>INDEX(mortality_0[PROBABILITY],MATCH(E151, mortality_0[AGE]))</f>
        <v>8.1800000000000015E-3</v>
      </c>
      <c r="G151">
        <f t="shared" si="27"/>
        <v>6.842357850674885E-4</v>
      </c>
      <c r="H151">
        <f>INDEX(valuation_rate_0[rate],0+1)</f>
        <v>4.2500000000000003E-2</v>
      </c>
      <c r="I151">
        <f t="shared" si="28"/>
        <v>0.59642459326814079</v>
      </c>
      <c r="J151">
        <f>IF(A151&gt;0,J150+L150-M150-N150,INDEX(extract[FUND_VALUE], 1))</f>
        <v>106649.15842565459</v>
      </c>
      <c r="K151">
        <f>IF((B151&lt;INDEX(extract[GUARANTEE_END], 1)),INDEX(extract[CURRENT_RATE], 1),INDEX(extract[MINIMUM_RATE], 1))</f>
        <v>0.01</v>
      </c>
      <c r="L151">
        <f t="shared" si="29"/>
        <v>88.469541777022627</v>
      </c>
      <c r="M151">
        <f t="shared" si="30"/>
        <v>72.973170642164717</v>
      </c>
      <c r="N151">
        <f>0</f>
        <v>0</v>
      </c>
      <c r="O151">
        <f>IF((D151&lt;=INDEX(surr_charge_sch_0[POLICY_YEAR],COUNTA(surr_charge_sch_0[POLICY_YEAR]))),INDEX(surr_charge_sch_0[SURRENDER_CHARGE_PERCENT],MATCH(D151, surr_charge_sch_0[POLICY_YEAR])),INDEX(surr_charge_sch_0[SURRENDER_CHARGE_PERCENT],COUNTA(surr_charge_sch_0[SURRENDER_CHARGE_PERCENT])))</f>
        <v>0</v>
      </c>
      <c r="P151">
        <f>IF((A151=0),INDEX(extract[AVAILABLE_FPWD], 1),(IF(MOD(C151, 12)=0,J151*INDEX(extract[FREE_PWD_PERCENT], 1),P150)))</f>
        <v>10647.884685912994</v>
      </c>
      <c r="Q151">
        <f t="shared" si="31"/>
        <v>96001.273739741591</v>
      </c>
      <c r="R151">
        <f t="shared" si="32"/>
        <v>0</v>
      </c>
      <c r="S151">
        <f t="shared" si="33"/>
        <v>106649.15842565459</v>
      </c>
      <c r="T151">
        <f t="shared" si="34"/>
        <v>63608.18093641055</v>
      </c>
      <c r="U151">
        <f t="shared" si="35"/>
        <v>0</v>
      </c>
      <c r="V151">
        <f t="shared" si="36"/>
        <v>5466.9742152209847</v>
      </c>
      <c r="W151">
        <f t="shared" si="37"/>
        <v>69075.155151631538</v>
      </c>
      <c r="X151">
        <f t="shared" si="38"/>
        <v>95873.677984339738</v>
      </c>
    </row>
    <row r="152" spans="1:24" x14ac:dyDescent="0.3">
      <c r="A152">
        <v>150</v>
      </c>
      <c r="B152">
        <f>IF(A152&gt;0,EOMONTH(B151,1),INDEX(extract[VALUATION_DATE], 1))</f>
        <v>49856</v>
      </c>
      <c r="C152">
        <f>IF(A152=0,DAYS360(INDEX(extract[ISSUE_DATE], 1),B152)/30,C151+1)</f>
        <v>168</v>
      </c>
      <c r="D152">
        <f t="shared" si="26"/>
        <v>15</v>
      </c>
      <c r="E152">
        <f>INDEX(extract[ISSUE_AGE], 1)+D152-1</f>
        <v>62</v>
      </c>
      <c r="F152">
        <f>INDEX(mortality_0[PROBABILITY],MATCH(E152, mortality_0[AGE]))</f>
        <v>8.8839999999999995E-3</v>
      </c>
      <c r="G152">
        <f t="shared" si="27"/>
        <v>7.4336506893846188E-4</v>
      </c>
      <c r="H152">
        <f>INDEX(valuation_rate_0[rate],0+1)</f>
        <v>4.2500000000000003E-2</v>
      </c>
      <c r="I152">
        <f t="shared" si="28"/>
        <v>0.59435949417534728</v>
      </c>
      <c r="J152">
        <f>IF(A152&gt;0,J151+L151-M151-N151,INDEX(extract[FUND_VALUE], 1))</f>
        <v>106664.65479678946</v>
      </c>
      <c r="K152">
        <f>IF((B152&lt;INDEX(extract[GUARANTEE_END], 1)),INDEX(extract[CURRENT_RATE], 1),INDEX(extract[MINIMUM_RATE], 1))</f>
        <v>0.01</v>
      </c>
      <c r="L152">
        <f t="shared" si="29"/>
        <v>88.482396607513053</v>
      </c>
      <c r="M152">
        <f t="shared" si="30"/>
        <v>79.290778466312631</v>
      </c>
      <c r="N152">
        <f>0</f>
        <v>0</v>
      </c>
      <c r="O152">
        <f>IF((D152&lt;=INDEX(surr_charge_sch_0[POLICY_YEAR],COUNTA(surr_charge_sch_0[POLICY_YEAR]))),INDEX(surr_charge_sch_0[SURRENDER_CHARGE_PERCENT],MATCH(D152, surr_charge_sch_0[POLICY_YEAR])),INDEX(surr_charge_sch_0[SURRENDER_CHARGE_PERCENT],COUNTA(surr_charge_sch_0[SURRENDER_CHARGE_PERCENT])))</f>
        <v>0</v>
      </c>
      <c r="P152">
        <f>IF((A152=0),INDEX(extract[AVAILABLE_FPWD], 1),(IF(MOD(C152, 12)=0,J152*INDEX(extract[FREE_PWD_PERCENT], 1),P151)))</f>
        <v>10666.465479678947</v>
      </c>
      <c r="Q152">
        <f t="shared" si="31"/>
        <v>95998.189317110518</v>
      </c>
      <c r="R152">
        <f t="shared" si="32"/>
        <v>0</v>
      </c>
      <c r="S152">
        <f t="shared" si="33"/>
        <v>106664.65479678946</v>
      </c>
      <c r="T152">
        <f t="shared" si="34"/>
        <v>63397.150271407816</v>
      </c>
      <c r="U152">
        <f t="shared" si="35"/>
        <v>0</v>
      </c>
      <c r="V152">
        <f t="shared" si="36"/>
        <v>5510.4972088407239</v>
      </c>
      <c r="W152">
        <f t="shared" si="37"/>
        <v>68907.647480248546</v>
      </c>
      <c r="X152">
        <f t="shared" si="38"/>
        <v>95873.677984339738</v>
      </c>
    </row>
    <row r="153" spans="1:24" x14ac:dyDescent="0.3">
      <c r="A153">
        <v>151</v>
      </c>
      <c r="B153">
        <f>IF(A153&gt;0,EOMONTH(B152,1),INDEX(extract[VALUATION_DATE], 1))</f>
        <v>49887</v>
      </c>
      <c r="C153">
        <f>IF(A153=0,DAYS360(INDEX(extract[ISSUE_DATE], 1),B153)/30,C152+1)</f>
        <v>169</v>
      </c>
      <c r="D153">
        <f t="shared" si="26"/>
        <v>15</v>
      </c>
      <c r="E153">
        <f>INDEX(extract[ISSUE_AGE], 1)+D153-1</f>
        <v>62</v>
      </c>
      <c r="F153">
        <f>INDEX(mortality_0[PROBABILITY],MATCH(E153, mortality_0[AGE]))</f>
        <v>8.8839999999999995E-3</v>
      </c>
      <c r="G153">
        <f t="shared" si="27"/>
        <v>7.4336506893846188E-4</v>
      </c>
      <c r="H153">
        <f>INDEX(valuation_rate_0[rate],0+1)</f>
        <v>4.2500000000000003E-2</v>
      </c>
      <c r="I153">
        <f t="shared" si="28"/>
        <v>0.59230154541523816</v>
      </c>
      <c r="J153">
        <f>IF(A153&gt;0,J152+L152-M152-N152,INDEX(extract[FUND_VALUE], 1))</f>
        <v>106673.84641493067</v>
      </c>
      <c r="K153">
        <f>IF((B153&lt;INDEX(extract[GUARANTEE_END], 1)),INDEX(extract[CURRENT_RATE], 1),INDEX(extract[MINIMUM_RATE], 1))</f>
        <v>0.01</v>
      </c>
      <c r="L153">
        <f t="shared" si="29"/>
        <v>88.4900214050937</v>
      </c>
      <c r="M153">
        <f t="shared" si="30"/>
        <v>79.297611194165825</v>
      </c>
      <c r="N153">
        <f>0</f>
        <v>0</v>
      </c>
      <c r="O153">
        <f>IF((D153&lt;=INDEX(surr_charge_sch_0[POLICY_YEAR],COUNTA(surr_charge_sch_0[POLICY_YEAR]))),INDEX(surr_charge_sch_0[SURRENDER_CHARGE_PERCENT],MATCH(D153, surr_charge_sch_0[POLICY_YEAR])),INDEX(surr_charge_sch_0[SURRENDER_CHARGE_PERCENT],COUNTA(surr_charge_sch_0[SURRENDER_CHARGE_PERCENT])))</f>
        <v>0</v>
      </c>
      <c r="P153">
        <f>IF((A153=0),INDEX(extract[AVAILABLE_FPWD], 1),(IF(MOD(C153, 12)=0,J153*INDEX(extract[FREE_PWD_PERCENT], 1),P152)))</f>
        <v>10666.465479678947</v>
      </c>
      <c r="Q153">
        <f t="shared" si="31"/>
        <v>96007.380935251713</v>
      </c>
      <c r="R153">
        <f t="shared" si="32"/>
        <v>0</v>
      </c>
      <c r="S153">
        <f t="shared" si="33"/>
        <v>106673.84641493067</v>
      </c>
      <c r="T153">
        <f t="shared" si="34"/>
        <v>63183.084086951196</v>
      </c>
      <c r="U153">
        <f t="shared" si="35"/>
        <v>0</v>
      </c>
      <c r="V153">
        <f t="shared" si="36"/>
        <v>5557.6244358227314</v>
      </c>
      <c r="W153">
        <f t="shared" si="37"/>
        <v>68740.70852277393</v>
      </c>
      <c r="X153">
        <f t="shared" si="38"/>
        <v>95873.677984339738</v>
      </c>
    </row>
    <row r="154" spans="1:24" x14ac:dyDescent="0.3">
      <c r="A154">
        <v>152</v>
      </c>
      <c r="B154">
        <f>IF(A154&gt;0,EOMONTH(B153,1),INDEX(extract[VALUATION_DATE], 1))</f>
        <v>49918</v>
      </c>
      <c r="C154">
        <f>IF(A154=0,DAYS360(INDEX(extract[ISSUE_DATE], 1),B154)/30,C153+1)</f>
        <v>170</v>
      </c>
      <c r="D154">
        <f t="shared" si="26"/>
        <v>15</v>
      </c>
      <c r="E154">
        <f>INDEX(extract[ISSUE_AGE], 1)+D154-1</f>
        <v>62</v>
      </c>
      <c r="F154">
        <f>INDEX(mortality_0[PROBABILITY],MATCH(E154, mortality_0[AGE]))</f>
        <v>8.8839999999999995E-3</v>
      </c>
      <c r="G154">
        <f t="shared" si="27"/>
        <v>7.4336506893846188E-4</v>
      </c>
      <c r="H154">
        <f>INDEX(valuation_rate_0[rate],0+1)</f>
        <v>4.2500000000000003E-2</v>
      </c>
      <c r="I154">
        <f t="shared" si="28"/>
        <v>0.59025072223003916</v>
      </c>
      <c r="J154">
        <f>IF(A154&gt;0,J153+L153-M153-N153,INDEX(extract[FUND_VALUE], 1))</f>
        <v>106683.03882514159</v>
      </c>
      <c r="K154">
        <f>IF((B154&lt;INDEX(extract[GUARANTEE_END], 1)),INDEX(extract[CURRENT_RATE], 1),INDEX(extract[MINIMUM_RATE], 1))</f>
        <v>0.01</v>
      </c>
      <c r="L154">
        <f t="shared" si="29"/>
        <v>88.497646859726359</v>
      </c>
      <c r="M154">
        <f t="shared" si="30"/>
        <v>79.304444510815983</v>
      </c>
      <c r="N154">
        <f>0</f>
        <v>0</v>
      </c>
      <c r="O154">
        <f>IF((D154&lt;=INDEX(surr_charge_sch_0[POLICY_YEAR],COUNTA(surr_charge_sch_0[POLICY_YEAR]))),INDEX(surr_charge_sch_0[SURRENDER_CHARGE_PERCENT],MATCH(D154, surr_charge_sch_0[POLICY_YEAR])),INDEX(surr_charge_sch_0[SURRENDER_CHARGE_PERCENT],COUNTA(surr_charge_sch_0[SURRENDER_CHARGE_PERCENT])))</f>
        <v>0</v>
      </c>
      <c r="P154">
        <f>IF((A154=0),INDEX(extract[AVAILABLE_FPWD], 1),(IF(MOD(C154, 12)=0,J154*INDEX(extract[FREE_PWD_PERCENT], 1),P153)))</f>
        <v>10666.465479678947</v>
      </c>
      <c r="Q154">
        <f t="shared" si="31"/>
        <v>96016.573345462646</v>
      </c>
      <c r="R154">
        <f t="shared" si="32"/>
        <v>0</v>
      </c>
      <c r="S154">
        <f t="shared" si="33"/>
        <v>106683.03882514159</v>
      </c>
      <c r="T154">
        <f t="shared" si="34"/>
        <v>62969.74071623513</v>
      </c>
      <c r="U154">
        <f t="shared" si="35"/>
        <v>0</v>
      </c>
      <c r="V154">
        <f t="shared" si="36"/>
        <v>5604.5925334807725</v>
      </c>
      <c r="W154">
        <f t="shared" si="37"/>
        <v>68574.333249715899</v>
      </c>
      <c r="X154">
        <f t="shared" si="38"/>
        <v>95873.677984339738</v>
      </c>
    </row>
    <row r="155" spans="1:24" x14ac:dyDescent="0.3">
      <c r="A155">
        <v>153</v>
      </c>
      <c r="B155">
        <f>IF(A155&gt;0,EOMONTH(B154,1),INDEX(extract[VALUATION_DATE], 1))</f>
        <v>49948</v>
      </c>
      <c r="C155">
        <f>IF(A155=0,DAYS360(INDEX(extract[ISSUE_DATE], 1),B155)/30,C154+1)</f>
        <v>171</v>
      </c>
      <c r="D155">
        <f t="shared" si="26"/>
        <v>15</v>
      </c>
      <c r="E155">
        <f>INDEX(extract[ISSUE_AGE], 1)+D155-1</f>
        <v>62</v>
      </c>
      <c r="F155">
        <f>INDEX(mortality_0[PROBABILITY],MATCH(E155, mortality_0[AGE]))</f>
        <v>8.8839999999999995E-3</v>
      </c>
      <c r="G155">
        <f t="shared" si="27"/>
        <v>7.4336506893846188E-4</v>
      </c>
      <c r="H155">
        <f>INDEX(valuation_rate_0[rate],0+1)</f>
        <v>4.2500000000000003E-2</v>
      </c>
      <c r="I155">
        <f t="shared" si="28"/>
        <v>0.58820699994769865</v>
      </c>
      <c r="J155">
        <f>IF(A155&gt;0,J154+L154-M154-N154,INDEX(extract[FUND_VALUE], 1))</f>
        <v>106692.23202749051</v>
      </c>
      <c r="K155">
        <f>IF((B155&lt;INDEX(extract[GUARANTEE_END], 1)),INDEX(extract[CURRENT_RATE], 1),INDEX(extract[MINIMUM_RATE], 1))</f>
        <v>0.01</v>
      </c>
      <c r="L155">
        <f t="shared" si="29"/>
        <v>88.50527297146769</v>
      </c>
      <c r="M155">
        <f t="shared" si="30"/>
        <v>79.311278416313854</v>
      </c>
      <c r="N155">
        <f>0</f>
        <v>0</v>
      </c>
      <c r="O155">
        <f>IF((D155&lt;=INDEX(surr_charge_sch_0[POLICY_YEAR],COUNTA(surr_charge_sch_0[POLICY_YEAR]))),INDEX(surr_charge_sch_0[SURRENDER_CHARGE_PERCENT],MATCH(D155, surr_charge_sch_0[POLICY_YEAR])),INDEX(surr_charge_sch_0[SURRENDER_CHARGE_PERCENT],COUNTA(surr_charge_sch_0[SURRENDER_CHARGE_PERCENT])))</f>
        <v>0</v>
      </c>
      <c r="P155">
        <f>IF((A155=0),INDEX(extract[AVAILABLE_FPWD], 1),(IF(MOD(C155, 12)=0,J155*INDEX(extract[FREE_PWD_PERCENT], 1),P154)))</f>
        <v>10666.465479678947</v>
      </c>
      <c r="Q155">
        <f t="shared" si="31"/>
        <v>96025.766547811567</v>
      </c>
      <c r="R155">
        <f t="shared" si="32"/>
        <v>0</v>
      </c>
      <c r="S155">
        <f t="shared" si="33"/>
        <v>106692.23202749051</v>
      </c>
      <c r="T155">
        <f t="shared" si="34"/>
        <v>62757.117718613961</v>
      </c>
      <c r="U155">
        <f t="shared" si="35"/>
        <v>0</v>
      </c>
      <c r="V155">
        <f t="shared" si="36"/>
        <v>5651.4020391293334</v>
      </c>
      <c r="W155">
        <f t="shared" si="37"/>
        <v>68408.519757743299</v>
      </c>
      <c r="X155">
        <f t="shared" si="38"/>
        <v>95873.677984339738</v>
      </c>
    </row>
    <row r="156" spans="1:24" x14ac:dyDescent="0.3">
      <c r="A156">
        <v>154</v>
      </c>
      <c r="B156">
        <f>IF(A156&gt;0,EOMONTH(B155,1),INDEX(extract[VALUATION_DATE], 1))</f>
        <v>49979</v>
      </c>
      <c r="C156">
        <f>IF(A156=0,DAYS360(INDEX(extract[ISSUE_DATE], 1),B156)/30,C155+1)</f>
        <v>172</v>
      </c>
      <c r="D156">
        <f t="shared" si="26"/>
        <v>15</v>
      </c>
      <c r="E156">
        <f>INDEX(extract[ISSUE_AGE], 1)+D156-1</f>
        <v>62</v>
      </c>
      <c r="F156">
        <f>INDEX(mortality_0[PROBABILITY],MATCH(E156, mortality_0[AGE]))</f>
        <v>8.8839999999999995E-3</v>
      </c>
      <c r="G156">
        <f t="shared" si="27"/>
        <v>7.4336506893846188E-4</v>
      </c>
      <c r="H156">
        <f>INDEX(valuation_rate_0[rate],0+1)</f>
        <v>4.2500000000000003E-2</v>
      </c>
      <c r="I156">
        <f t="shared" si="28"/>
        <v>0.58617035398159123</v>
      </c>
      <c r="J156">
        <f>IF(A156&gt;0,J155+L155-M155-N155,INDEX(extract[FUND_VALUE], 1))</f>
        <v>106701.42602204566</v>
      </c>
      <c r="K156">
        <f>IF((B156&lt;INDEX(extract[GUARANTEE_END], 1)),INDEX(extract[CURRENT_RATE], 1),INDEX(extract[MINIMUM_RATE], 1))</f>
        <v>0.01</v>
      </c>
      <c r="L156">
        <f t="shared" si="29"/>
        <v>88.51289974037428</v>
      </c>
      <c r="M156">
        <f t="shared" si="30"/>
        <v>79.31811291071017</v>
      </c>
      <c r="N156">
        <f>0</f>
        <v>0</v>
      </c>
      <c r="O156">
        <f>IF((D156&lt;=INDEX(surr_charge_sch_0[POLICY_YEAR],COUNTA(surr_charge_sch_0[POLICY_YEAR]))),INDEX(surr_charge_sch_0[SURRENDER_CHARGE_PERCENT],MATCH(D156, surr_charge_sch_0[POLICY_YEAR])),INDEX(surr_charge_sch_0[SURRENDER_CHARGE_PERCENT],COUNTA(surr_charge_sch_0[SURRENDER_CHARGE_PERCENT])))</f>
        <v>0</v>
      </c>
      <c r="P156">
        <f>IF((A156=0),INDEX(extract[AVAILABLE_FPWD], 1),(IF(MOD(C156, 12)=0,J156*INDEX(extract[FREE_PWD_PERCENT], 1),P155)))</f>
        <v>10666.465479678947</v>
      </c>
      <c r="Q156">
        <f t="shared" si="31"/>
        <v>96034.960542366724</v>
      </c>
      <c r="R156">
        <f t="shared" si="32"/>
        <v>0</v>
      </c>
      <c r="S156">
        <f t="shared" si="33"/>
        <v>106701.42602204566</v>
      </c>
      <c r="T156">
        <f t="shared" si="34"/>
        <v>62545.212661683079</v>
      </c>
      <c r="U156">
        <f t="shared" si="35"/>
        <v>0</v>
      </c>
      <c r="V156">
        <f t="shared" si="36"/>
        <v>5698.0534882686097</v>
      </c>
      <c r="W156">
        <f t="shared" si="37"/>
        <v>68243.266149951683</v>
      </c>
      <c r="X156">
        <f t="shared" si="38"/>
        <v>95873.677984339738</v>
      </c>
    </row>
    <row r="157" spans="1:24" x14ac:dyDescent="0.3">
      <c r="A157">
        <v>155</v>
      </c>
      <c r="B157">
        <f>IF(A157&gt;0,EOMONTH(B156,1),INDEX(extract[VALUATION_DATE], 1))</f>
        <v>50009</v>
      </c>
      <c r="C157">
        <f>IF(A157=0,DAYS360(INDEX(extract[ISSUE_DATE], 1),B157)/30,C156+1)</f>
        <v>173</v>
      </c>
      <c r="D157">
        <f t="shared" si="26"/>
        <v>15</v>
      </c>
      <c r="E157">
        <f>INDEX(extract[ISSUE_AGE], 1)+D157-1</f>
        <v>62</v>
      </c>
      <c r="F157">
        <f>INDEX(mortality_0[PROBABILITY],MATCH(E157, mortality_0[AGE]))</f>
        <v>8.8839999999999995E-3</v>
      </c>
      <c r="G157">
        <f t="shared" si="27"/>
        <v>7.4336506893846188E-4</v>
      </c>
      <c r="H157">
        <f>INDEX(valuation_rate_0[rate],0+1)</f>
        <v>4.2500000000000003E-2</v>
      </c>
      <c r="I157">
        <f t="shared" si="28"/>
        <v>0.58414075983022196</v>
      </c>
      <c r="J157">
        <f>IF(A157&gt;0,J156+L156-M156-N156,INDEX(extract[FUND_VALUE], 1))</f>
        <v>106710.62080887533</v>
      </c>
      <c r="K157">
        <f>IF((B157&lt;INDEX(extract[GUARANTEE_END], 1)),INDEX(extract[CURRENT_RATE], 1),INDEX(extract[MINIMUM_RATE], 1))</f>
        <v>0.01</v>
      </c>
      <c r="L157">
        <f t="shared" si="29"/>
        <v>88.520527166502788</v>
      </c>
      <c r="M157">
        <f t="shared" si="30"/>
        <v>79.324947994055677</v>
      </c>
      <c r="N157">
        <f>0</f>
        <v>0</v>
      </c>
      <c r="O157">
        <f>IF((D157&lt;=INDEX(surr_charge_sch_0[POLICY_YEAR],COUNTA(surr_charge_sch_0[POLICY_YEAR]))),INDEX(surr_charge_sch_0[SURRENDER_CHARGE_PERCENT],MATCH(D157, surr_charge_sch_0[POLICY_YEAR])),INDEX(surr_charge_sch_0[SURRENDER_CHARGE_PERCENT],COUNTA(surr_charge_sch_0[SURRENDER_CHARGE_PERCENT])))</f>
        <v>0</v>
      </c>
      <c r="P157">
        <f>IF((A157=0),INDEX(extract[AVAILABLE_FPWD], 1),(IF(MOD(C157, 12)=0,J157*INDEX(extract[FREE_PWD_PERCENT], 1),P156)))</f>
        <v>10666.465479678947</v>
      </c>
      <c r="Q157">
        <f t="shared" si="31"/>
        <v>96044.155329196394</v>
      </c>
      <c r="R157">
        <f t="shared" si="32"/>
        <v>0</v>
      </c>
      <c r="S157">
        <f t="shared" si="33"/>
        <v>106710.62080887533</v>
      </c>
      <c r="T157">
        <f t="shared" si="34"/>
        <v>62334.023121251135</v>
      </c>
      <c r="U157">
        <f t="shared" si="35"/>
        <v>0</v>
      </c>
      <c r="V157">
        <f t="shared" si="36"/>
        <v>5744.5474145906328</v>
      </c>
      <c r="W157">
        <f t="shared" si="37"/>
        <v>68078.570535841762</v>
      </c>
      <c r="X157">
        <f t="shared" si="38"/>
        <v>95873.677984339738</v>
      </c>
    </row>
    <row r="158" spans="1:24" x14ac:dyDescent="0.3">
      <c r="A158">
        <v>156</v>
      </c>
      <c r="B158">
        <f>IF(A158&gt;0,EOMONTH(B157,1),INDEX(extract[VALUATION_DATE], 1))</f>
        <v>50040</v>
      </c>
      <c r="C158">
        <f>IF(A158=0,DAYS360(INDEX(extract[ISSUE_DATE], 1),B158)/30,C157+1)</f>
        <v>174</v>
      </c>
      <c r="D158">
        <f t="shared" si="26"/>
        <v>15</v>
      </c>
      <c r="E158">
        <f>INDEX(extract[ISSUE_AGE], 1)+D158-1</f>
        <v>62</v>
      </c>
      <c r="F158">
        <f>INDEX(mortality_0[PROBABILITY],MATCH(E158, mortality_0[AGE]))</f>
        <v>8.8839999999999995E-3</v>
      </c>
      <c r="G158">
        <f t="shared" si="27"/>
        <v>7.4336506893846188E-4</v>
      </c>
      <c r="H158">
        <f>INDEX(valuation_rate_0[rate],0+1)</f>
        <v>4.2500000000000003E-2</v>
      </c>
      <c r="I158">
        <f t="shared" si="28"/>
        <v>0.58211819307693113</v>
      </c>
      <c r="J158">
        <f>IF(A158&gt;0,J157+L157-M157-N157,INDEX(extract[FUND_VALUE], 1))</f>
        <v>106719.81638804778</v>
      </c>
      <c r="K158">
        <f>IF((B158&lt;INDEX(extract[GUARANTEE_END], 1)),INDEX(extract[CURRENT_RATE], 1),INDEX(extract[MINIMUM_RATE], 1))</f>
        <v>0.01</v>
      </c>
      <c r="L158">
        <f t="shared" si="29"/>
        <v>88.528155249909815</v>
      </c>
      <c r="M158">
        <f t="shared" si="30"/>
        <v>79.331783666401137</v>
      </c>
      <c r="N158">
        <f>0</f>
        <v>0</v>
      </c>
      <c r="O158">
        <f>IF((D158&lt;=INDEX(surr_charge_sch_0[POLICY_YEAR],COUNTA(surr_charge_sch_0[POLICY_YEAR]))),INDEX(surr_charge_sch_0[SURRENDER_CHARGE_PERCENT],MATCH(D158, surr_charge_sch_0[POLICY_YEAR])),INDEX(surr_charge_sch_0[SURRENDER_CHARGE_PERCENT],COUNTA(surr_charge_sch_0[SURRENDER_CHARGE_PERCENT])))</f>
        <v>0</v>
      </c>
      <c r="P158">
        <f>IF((A158=0),INDEX(extract[AVAILABLE_FPWD], 1),(IF(MOD(C158, 12)=0,J158*INDEX(extract[FREE_PWD_PERCENT], 1),P157)))</f>
        <v>10666.465479678947</v>
      </c>
      <c r="Q158">
        <f t="shared" si="31"/>
        <v>96053.350908368826</v>
      </c>
      <c r="R158">
        <f t="shared" si="32"/>
        <v>0</v>
      </c>
      <c r="S158">
        <f t="shared" si="33"/>
        <v>106719.81638804778</v>
      </c>
      <c r="T158">
        <f t="shared" si="34"/>
        <v>62123.54668131224</v>
      </c>
      <c r="U158">
        <f t="shared" si="35"/>
        <v>0</v>
      </c>
      <c r="V158">
        <f t="shared" si="36"/>
        <v>5790.8843499853738</v>
      </c>
      <c r="W158">
        <f t="shared" si="37"/>
        <v>67914.431031297616</v>
      </c>
      <c r="X158">
        <f t="shared" si="38"/>
        <v>95873.677984339738</v>
      </c>
    </row>
    <row r="159" spans="1:24" x14ac:dyDescent="0.3">
      <c r="A159">
        <v>157</v>
      </c>
      <c r="B159">
        <f>IF(A159&gt;0,EOMONTH(B158,1),INDEX(extract[VALUATION_DATE], 1))</f>
        <v>50071</v>
      </c>
      <c r="C159">
        <f>IF(A159=0,DAYS360(INDEX(extract[ISSUE_DATE], 1),B159)/30,C158+1)</f>
        <v>175</v>
      </c>
      <c r="D159">
        <f t="shared" si="26"/>
        <v>15</v>
      </c>
      <c r="E159">
        <f>INDEX(extract[ISSUE_AGE], 1)+D159-1</f>
        <v>62</v>
      </c>
      <c r="F159">
        <f>INDEX(mortality_0[PROBABILITY],MATCH(E159, mortality_0[AGE]))</f>
        <v>8.8839999999999995E-3</v>
      </c>
      <c r="G159">
        <f t="shared" si="27"/>
        <v>7.4336506893846188E-4</v>
      </c>
      <c r="H159">
        <f>INDEX(valuation_rate_0[rate],0+1)</f>
        <v>4.2500000000000003E-2</v>
      </c>
      <c r="I159">
        <f t="shared" si="28"/>
        <v>0.58010262938960122</v>
      </c>
      <c r="J159">
        <f>IF(A159&gt;0,J158+L158-M158-N158,INDEX(extract[FUND_VALUE], 1))</f>
        <v>106729.01275963128</v>
      </c>
      <c r="K159">
        <f>IF((B159&lt;INDEX(extract[GUARANTEE_END], 1)),INDEX(extract[CURRENT_RATE], 1),INDEX(extract[MINIMUM_RATE], 1))</f>
        <v>0.01</v>
      </c>
      <c r="L159">
        <f t="shared" si="29"/>
        <v>88.535783990652021</v>
      </c>
      <c r="M159">
        <f t="shared" si="30"/>
        <v>79.338619927797282</v>
      </c>
      <c r="N159">
        <f>0</f>
        <v>0</v>
      </c>
      <c r="O159">
        <f>IF((D159&lt;=INDEX(surr_charge_sch_0[POLICY_YEAR],COUNTA(surr_charge_sch_0[POLICY_YEAR]))),INDEX(surr_charge_sch_0[SURRENDER_CHARGE_PERCENT],MATCH(D159, surr_charge_sch_0[POLICY_YEAR])),INDEX(surr_charge_sch_0[SURRENDER_CHARGE_PERCENT],COUNTA(surr_charge_sch_0[SURRENDER_CHARGE_PERCENT])))</f>
        <v>0</v>
      </c>
      <c r="P159">
        <f>IF((A159=0),INDEX(extract[AVAILABLE_FPWD], 1),(IF(MOD(C159, 12)=0,J159*INDEX(extract[FREE_PWD_PERCENT], 1),P158)))</f>
        <v>10666.465479678947</v>
      </c>
      <c r="Q159">
        <f t="shared" si="31"/>
        <v>96062.547279952327</v>
      </c>
      <c r="R159">
        <f t="shared" si="32"/>
        <v>0</v>
      </c>
      <c r="S159">
        <f t="shared" si="33"/>
        <v>106729.01275963128</v>
      </c>
      <c r="T159">
        <f t="shared" si="34"/>
        <v>61913.780934018403</v>
      </c>
      <c r="U159">
        <f t="shared" si="35"/>
        <v>0</v>
      </c>
      <c r="V159">
        <f t="shared" si="36"/>
        <v>5837.0648245468292</v>
      </c>
      <c r="W159">
        <f t="shared" si="37"/>
        <v>67750.845758565236</v>
      </c>
      <c r="X159">
        <f t="shared" si="38"/>
        <v>95873.677984339738</v>
      </c>
    </row>
    <row r="160" spans="1:24" x14ac:dyDescent="0.3">
      <c r="A160">
        <v>158</v>
      </c>
      <c r="B160">
        <f>IF(A160&gt;0,EOMONTH(B159,1),INDEX(extract[VALUATION_DATE], 1))</f>
        <v>50099</v>
      </c>
      <c r="C160">
        <f>IF(A160=0,DAYS360(INDEX(extract[ISSUE_DATE], 1),B160)/30,C159+1)</f>
        <v>176</v>
      </c>
      <c r="D160">
        <f t="shared" si="26"/>
        <v>15</v>
      </c>
      <c r="E160">
        <f>INDEX(extract[ISSUE_AGE], 1)+D160-1</f>
        <v>62</v>
      </c>
      <c r="F160">
        <f>INDEX(mortality_0[PROBABILITY],MATCH(E160, mortality_0[AGE]))</f>
        <v>8.8839999999999995E-3</v>
      </c>
      <c r="G160">
        <f t="shared" si="27"/>
        <v>7.4336506893846188E-4</v>
      </c>
      <c r="H160">
        <f>INDEX(valuation_rate_0[rate],0+1)</f>
        <v>4.2500000000000003E-2</v>
      </c>
      <c r="I160">
        <f t="shared" si="28"/>
        <v>0.57809404452036361</v>
      </c>
      <c r="J160">
        <f>IF(A160&gt;0,J159+L159-M159-N159,INDEX(extract[FUND_VALUE], 1))</f>
        <v>106738.20992369413</v>
      </c>
      <c r="K160">
        <f>IF((B160&lt;INDEX(extract[GUARANTEE_END], 1)),INDEX(extract[CURRENT_RATE], 1),INDEX(extract[MINIMUM_RATE], 1))</f>
        <v>0.01</v>
      </c>
      <c r="L160">
        <f t="shared" si="29"/>
        <v>88.54341338878605</v>
      </c>
      <c r="M160">
        <f t="shared" si="30"/>
        <v>79.345456778294903</v>
      </c>
      <c r="N160">
        <f>0</f>
        <v>0</v>
      </c>
      <c r="O160">
        <f>IF((D160&lt;=INDEX(surr_charge_sch_0[POLICY_YEAR],COUNTA(surr_charge_sch_0[POLICY_YEAR]))),INDEX(surr_charge_sch_0[SURRENDER_CHARGE_PERCENT],MATCH(D160, surr_charge_sch_0[POLICY_YEAR])),INDEX(surr_charge_sch_0[SURRENDER_CHARGE_PERCENT],COUNTA(surr_charge_sch_0[SURRENDER_CHARGE_PERCENT])))</f>
        <v>0</v>
      </c>
      <c r="P160">
        <f>IF((A160=0),INDEX(extract[AVAILABLE_FPWD], 1),(IF(MOD(C160, 12)=0,J160*INDEX(extract[FREE_PWD_PERCENT], 1),P159)))</f>
        <v>10666.465479678947</v>
      </c>
      <c r="Q160">
        <f t="shared" si="31"/>
        <v>96071.744444015174</v>
      </c>
      <c r="R160">
        <f t="shared" si="32"/>
        <v>0</v>
      </c>
      <c r="S160">
        <f t="shared" si="33"/>
        <v>106738.20992369413</v>
      </c>
      <c r="T160">
        <f t="shared" si="34"/>
        <v>61704.723479651948</v>
      </c>
      <c r="U160">
        <f t="shared" si="35"/>
        <v>0</v>
      </c>
      <c r="V160">
        <f t="shared" si="36"/>
        <v>5883.0893665790863</v>
      </c>
      <c r="W160">
        <f t="shared" si="37"/>
        <v>67587.812846231041</v>
      </c>
      <c r="X160">
        <f t="shared" si="38"/>
        <v>95873.677984339738</v>
      </c>
    </row>
    <row r="161" spans="1:24" x14ac:dyDescent="0.3">
      <c r="A161">
        <v>159</v>
      </c>
      <c r="B161">
        <f>IF(A161&gt;0,EOMONTH(B160,1),INDEX(extract[VALUATION_DATE], 1))</f>
        <v>50130</v>
      </c>
      <c r="C161">
        <f>IF(A161=0,DAYS360(INDEX(extract[ISSUE_DATE], 1),B161)/30,C160+1)</f>
        <v>177</v>
      </c>
      <c r="D161">
        <f t="shared" si="26"/>
        <v>15</v>
      </c>
      <c r="E161">
        <f>INDEX(extract[ISSUE_AGE], 1)+D161-1</f>
        <v>62</v>
      </c>
      <c r="F161">
        <f>INDEX(mortality_0[PROBABILITY],MATCH(E161, mortality_0[AGE]))</f>
        <v>8.8839999999999995E-3</v>
      </c>
      <c r="G161">
        <f t="shared" si="27"/>
        <v>7.4336506893846188E-4</v>
      </c>
      <c r="H161">
        <f>INDEX(valuation_rate_0[rate],0+1)</f>
        <v>4.2500000000000003E-2</v>
      </c>
      <c r="I161">
        <f t="shared" si="28"/>
        <v>0.576092414305307</v>
      </c>
      <c r="J161">
        <f>IF(A161&gt;0,J160+L160-M160-N160,INDEX(extract[FUND_VALUE], 1))</f>
        <v>106747.40788030463</v>
      </c>
      <c r="K161">
        <f>IF((B161&lt;INDEX(extract[GUARANTEE_END], 1)),INDEX(extract[CURRENT_RATE], 1),INDEX(extract[MINIMUM_RATE], 1))</f>
        <v>0.01</v>
      </c>
      <c r="L161">
        <f t="shared" si="29"/>
        <v>88.55104344436856</v>
      </c>
      <c r="M161">
        <f t="shared" si="30"/>
        <v>79.35229421794476</v>
      </c>
      <c r="N161">
        <f>0</f>
        <v>0</v>
      </c>
      <c r="O161">
        <f>IF((D161&lt;=INDEX(surr_charge_sch_0[POLICY_YEAR],COUNTA(surr_charge_sch_0[POLICY_YEAR]))),INDEX(surr_charge_sch_0[SURRENDER_CHARGE_PERCENT],MATCH(D161, surr_charge_sch_0[POLICY_YEAR])),INDEX(surr_charge_sch_0[SURRENDER_CHARGE_PERCENT],COUNTA(surr_charge_sch_0[SURRENDER_CHARGE_PERCENT])))</f>
        <v>0</v>
      </c>
      <c r="P161">
        <f>IF((A161=0),INDEX(extract[AVAILABLE_FPWD], 1),(IF(MOD(C161, 12)=0,J161*INDEX(extract[FREE_PWD_PERCENT], 1),P160)))</f>
        <v>10666.465479678947</v>
      </c>
      <c r="Q161">
        <f t="shared" si="31"/>
        <v>96080.942400625674</v>
      </c>
      <c r="R161">
        <f t="shared" si="32"/>
        <v>0</v>
      </c>
      <c r="S161">
        <f t="shared" si="33"/>
        <v>106747.40788030463</v>
      </c>
      <c r="T161">
        <f t="shared" si="34"/>
        <v>61496.371926598047</v>
      </c>
      <c r="U161">
        <f t="shared" si="35"/>
        <v>0</v>
      </c>
      <c r="V161">
        <f t="shared" si="36"/>
        <v>5928.9585026023669</v>
      </c>
      <c r="W161">
        <f t="shared" si="37"/>
        <v>67425.330429200418</v>
      </c>
      <c r="X161">
        <f t="shared" si="38"/>
        <v>95873.677984339738</v>
      </c>
    </row>
    <row r="162" spans="1:24" x14ac:dyDescent="0.3">
      <c r="A162">
        <v>160</v>
      </c>
      <c r="B162">
        <f>IF(A162&gt;0,EOMONTH(B161,1),INDEX(extract[VALUATION_DATE], 1))</f>
        <v>50160</v>
      </c>
      <c r="C162">
        <f>IF(A162=0,DAYS360(INDEX(extract[ISSUE_DATE], 1),B162)/30,C161+1)</f>
        <v>178</v>
      </c>
      <c r="D162">
        <f t="shared" si="26"/>
        <v>15</v>
      </c>
      <c r="E162">
        <f>INDEX(extract[ISSUE_AGE], 1)+D162-1</f>
        <v>62</v>
      </c>
      <c r="F162">
        <f>INDEX(mortality_0[PROBABILITY],MATCH(E162, mortality_0[AGE]))</f>
        <v>8.8839999999999995E-3</v>
      </c>
      <c r="G162">
        <f t="shared" si="27"/>
        <v>7.4336506893846188E-4</v>
      </c>
      <c r="H162">
        <f>INDEX(valuation_rate_0[rate],0+1)</f>
        <v>4.2500000000000003E-2</v>
      </c>
      <c r="I162">
        <f t="shared" si="28"/>
        <v>0.57409771466418691</v>
      </c>
      <c r="J162">
        <f>IF(A162&gt;0,J161+L161-M161-N161,INDEX(extract[FUND_VALUE], 1))</f>
        <v>106756.60662953106</v>
      </c>
      <c r="K162">
        <f>IF((B162&lt;INDEX(extract[GUARANTEE_END], 1)),INDEX(extract[CURRENT_RATE], 1),INDEX(extract[MINIMUM_RATE], 1))</f>
        <v>0.01</v>
      </c>
      <c r="L162">
        <f t="shared" si="29"/>
        <v>88.558674157456196</v>
      </c>
      <c r="M162">
        <f t="shared" si="30"/>
        <v>79.359132246797614</v>
      </c>
      <c r="N162">
        <f>0</f>
        <v>0</v>
      </c>
      <c r="O162">
        <f>IF((D162&lt;=INDEX(surr_charge_sch_0[POLICY_YEAR],COUNTA(surr_charge_sch_0[POLICY_YEAR]))),INDEX(surr_charge_sch_0[SURRENDER_CHARGE_PERCENT],MATCH(D162, surr_charge_sch_0[POLICY_YEAR])),INDEX(surr_charge_sch_0[SURRENDER_CHARGE_PERCENT],COUNTA(surr_charge_sch_0[SURRENDER_CHARGE_PERCENT])))</f>
        <v>0</v>
      </c>
      <c r="P162">
        <f>IF((A162=0),INDEX(extract[AVAILABLE_FPWD], 1),(IF(MOD(C162, 12)=0,J162*INDEX(extract[FREE_PWD_PERCENT], 1),P161)))</f>
        <v>10666.465479678947</v>
      </c>
      <c r="Q162">
        <f t="shared" si="31"/>
        <v>96090.141149852105</v>
      </c>
      <c r="R162">
        <f t="shared" si="32"/>
        <v>0</v>
      </c>
      <c r="S162">
        <f t="shared" si="33"/>
        <v>106756.60662953106</v>
      </c>
      <c r="T162">
        <f t="shared" si="34"/>
        <v>61288.723891317364</v>
      </c>
      <c r="U162">
        <f t="shared" si="35"/>
        <v>0</v>
      </c>
      <c r="V162">
        <f t="shared" si="36"/>
        <v>5974.6727573590479</v>
      </c>
      <c r="W162">
        <f t="shared" si="37"/>
        <v>67263.396648676411</v>
      </c>
      <c r="X162">
        <f t="shared" si="38"/>
        <v>95873.677984339738</v>
      </c>
    </row>
    <row r="163" spans="1:24" x14ac:dyDescent="0.3">
      <c r="A163">
        <v>161</v>
      </c>
      <c r="B163">
        <f>IF(A163&gt;0,EOMONTH(B162,1),INDEX(extract[VALUATION_DATE], 1))</f>
        <v>50191</v>
      </c>
      <c r="C163">
        <f>IF(A163=0,DAYS360(INDEX(extract[ISSUE_DATE], 1),B163)/30,C162+1)</f>
        <v>179</v>
      </c>
      <c r="D163">
        <f t="shared" si="26"/>
        <v>15</v>
      </c>
      <c r="E163">
        <f>INDEX(extract[ISSUE_AGE], 1)+D163-1</f>
        <v>62</v>
      </c>
      <c r="F163">
        <f>INDEX(mortality_0[PROBABILITY],MATCH(E163, mortality_0[AGE]))</f>
        <v>8.8839999999999995E-3</v>
      </c>
      <c r="G163">
        <f t="shared" si="27"/>
        <v>7.4336506893846188E-4</v>
      </c>
      <c r="H163">
        <f>INDEX(valuation_rate_0[rate],0+1)</f>
        <v>4.2500000000000003E-2</v>
      </c>
      <c r="I163">
        <f t="shared" si="28"/>
        <v>0.57210992160013585</v>
      </c>
      <c r="J163">
        <f>IF(A163&gt;0,J162+L162-M162-N162,INDEX(extract[FUND_VALUE], 1))</f>
        <v>106765.80617144171</v>
      </c>
      <c r="K163">
        <f>IF((B163&lt;INDEX(extract[GUARANTEE_END], 1)),INDEX(extract[CURRENT_RATE], 1),INDEX(extract[MINIMUM_RATE], 1))</f>
        <v>0.01</v>
      </c>
      <c r="L163">
        <f t="shared" si="29"/>
        <v>88.566305528105602</v>
      </c>
      <c r="M163">
        <f t="shared" si="30"/>
        <v>79.365970864904227</v>
      </c>
      <c r="N163">
        <f>0</f>
        <v>0</v>
      </c>
      <c r="O163">
        <f>IF((D163&lt;=INDEX(surr_charge_sch_0[POLICY_YEAR],COUNTA(surr_charge_sch_0[POLICY_YEAR]))),INDEX(surr_charge_sch_0[SURRENDER_CHARGE_PERCENT],MATCH(D163, surr_charge_sch_0[POLICY_YEAR])),INDEX(surr_charge_sch_0[SURRENDER_CHARGE_PERCENT],COUNTA(surr_charge_sch_0[SURRENDER_CHARGE_PERCENT])))</f>
        <v>0</v>
      </c>
      <c r="P163">
        <f>IF((A163=0),INDEX(extract[AVAILABLE_FPWD], 1),(IF(MOD(C163, 12)=0,J163*INDEX(extract[FREE_PWD_PERCENT], 1),P162)))</f>
        <v>10666.465479678947</v>
      </c>
      <c r="Q163">
        <f t="shared" si="31"/>
        <v>96099.340691762773</v>
      </c>
      <c r="R163">
        <f t="shared" si="32"/>
        <v>0</v>
      </c>
      <c r="S163">
        <f t="shared" si="33"/>
        <v>106765.80617144171</v>
      </c>
      <c r="T163">
        <f t="shared" si="34"/>
        <v>61081.776998318819</v>
      </c>
      <c r="U163">
        <f t="shared" si="35"/>
        <v>0</v>
      </c>
      <c r="V163">
        <f t="shared" si="36"/>
        <v>6020.2326538196676</v>
      </c>
      <c r="W163">
        <f t="shared" si="37"/>
        <v>67102.009652138484</v>
      </c>
      <c r="X163">
        <f t="shared" si="38"/>
        <v>95873.677984339738</v>
      </c>
    </row>
    <row r="164" spans="1:24" x14ac:dyDescent="0.3">
      <c r="A164">
        <v>162</v>
      </c>
      <c r="B164">
        <f>IF(A164&gt;0,EOMONTH(B163,1),INDEX(extract[VALUATION_DATE], 1))</f>
        <v>50221</v>
      </c>
      <c r="C164">
        <f>IF(A164=0,DAYS360(INDEX(extract[ISSUE_DATE], 1),B164)/30,C163+1)</f>
        <v>180</v>
      </c>
      <c r="D164">
        <f t="shared" si="26"/>
        <v>16</v>
      </c>
      <c r="E164">
        <f>INDEX(extract[ISSUE_AGE], 1)+D164-1</f>
        <v>63</v>
      </c>
      <c r="F164">
        <f>INDEX(mortality_0[PROBABILITY],MATCH(E164, mortality_0[AGE]))</f>
        <v>9.7089999999999989E-3</v>
      </c>
      <c r="G164">
        <f t="shared" si="27"/>
        <v>8.1270621287499178E-4</v>
      </c>
      <c r="H164">
        <f>INDEX(valuation_rate_0[rate],0+1)</f>
        <v>4.2500000000000003E-2</v>
      </c>
      <c r="I164">
        <f t="shared" si="28"/>
        <v>0.57012901119937465</v>
      </c>
      <c r="J164">
        <f>IF(A164&gt;0,J163+L163-M163-N163,INDEX(extract[FUND_VALUE], 1))</f>
        <v>106775.00650610491</v>
      </c>
      <c r="K164">
        <f>IF((B164&lt;INDEX(extract[GUARANTEE_END], 1)),INDEX(extract[CURRENT_RATE], 1),INDEX(extract[MINIMUM_RATE], 1))</f>
        <v>0.01</v>
      </c>
      <c r="L164">
        <f t="shared" si="29"/>
        <v>88.573937556373465</v>
      </c>
      <c r="M164">
        <f t="shared" si="30"/>
        <v>86.776711167279132</v>
      </c>
      <c r="N164">
        <f>0</f>
        <v>0</v>
      </c>
      <c r="O164">
        <f>IF((D164&lt;=INDEX(surr_charge_sch_0[POLICY_YEAR],COUNTA(surr_charge_sch_0[POLICY_YEAR]))),INDEX(surr_charge_sch_0[SURRENDER_CHARGE_PERCENT],MATCH(D164, surr_charge_sch_0[POLICY_YEAR])),INDEX(surr_charge_sch_0[SURRENDER_CHARGE_PERCENT],COUNTA(surr_charge_sch_0[SURRENDER_CHARGE_PERCENT])))</f>
        <v>0</v>
      </c>
      <c r="P164">
        <f>IF((A164=0),INDEX(extract[AVAILABLE_FPWD], 1),(IF(MOD(C164, 12)=0,J164*INDEX(extract[FREE_PWD_PERCENT], 1),P163)))</f>
        <v>10677.500650610491</v>
      </c>
      <c r="Q164">
        <f t="shared" si="31"/>
        <v>96097.505855494412</v>
      </c>
      <c r="R164">
        <f t="shared" si="32"/>
        <v>0</v>
      </c>
      <c r="S164">
        <f t="shared" si="33"/>
        <v>106775.00650610491</v>
      </c>
      <c r="T164">
        <f t="shared" si="34"/>
        <v>60875.528880132384</v>
      </c>
      <c r="U164">
        <f t="shared" si="35"/>
        <v>0</v>
      </c>
      <c r="V164">
        <f t="shared" si="36"/>
        <v>6065.6387131889069</v>
      </c>
      <c r="W164">
        <f t="shared" si="37"/>
        <v>66941.167593321297</v>
      </c>
      <c r="X164">
        <f t="shared" si="38"/>
        <v>95873.677984339738</v>
      </c>
    </row>
    <row r="165" spans="1:24" x14ac:dyDescent="0.3">
      <c r="A165">
        <v>163</v>
      </c>
      <c r="B165">
        <f>IF(A165&gt;0,EOMONTH(B164,1),INDEX(extract[VALUATION_DATE], 1))</f>
        <v>50252</v>
      </c>
      <c r="C165">
        <f>IF(A165=0,DAYS360(INDEX(extract[ISSUE_DATE], 1),B165)/30,C164+1)</f>
        <v>181</v>
      </c>
      <c r="D165">
        <f t="shared" si="26"/>
        <v>16</v>
      </c>
      <c r="E165">
        <f>INDEX(extract[ISSUE_AGE], 1)+D165-1</f>
        <v>63</v>
      </c>
      <c r="F165">
        <f>INDEX(mortality_0[PROBABILITY],MATCH(E165, mortality_0[AGE]))</f>
        <v>9.7089999999999989E-3</v>
      </c>
      <c r="G165">
        <f t="shared" si="27"/>
        <v>8.1270621287499178E-4</v>
      </c>
      <c r="H165">
        <f>INDEX(valuation_rate_0[rate],0+1)</f>
        <v>4.2500000000000003E-2</v>
      </c>
      <c r="I165">
        <f t="shared" si="28"/>
        <v>0.56815495963092466</v>
      </c>
      <c r="J165">
        <f>IF(A165&gt;0,J164+L164-M164-N164,INDEX(extract[FUND_VALUE], 1))</f>
        <v>106776.80373249401</v>
      </c>
      <c r="K165">
        <f>IF((B165&lt;INDEX(extract[GUARANTEE_END], 1)),INDEX(extract[CURRENT_RATE], 1),INDEX(extract[MINIMUM_RATE], 1))</f>
        <v>0.01</v>
      </c>
      <c r="L165">
        <f t="shared" si="29"/>
        <v>88.575428424163334</v>
      </c>
      <c r="M165">
        <f t="shared" si="30"/>
        <v>86.778171784331491</v>
      </c>
      <c r="N165">
        <f>0</f>
        <v>0</v>
      </c>
      <c r="O165">
        <f>IF((D165&lt;=INDEX(surr_charge_sch_0[POLICY_YEAR],COUNTA(surr_charge_sch_0[POLICY_YEAR]))),INDEX(surr_charge_sch_0[SURRENDER_CHARGE_PERCENT],MATCH(D165, surr_charge_sch_0[POLICY_YEAR])),INDEX(surr_charge_sch_0[SURRENDER_CHARGE_PERCENT],COUNTA(surr_charge_sch_0[SURRENDER_CHARGE_PERCENT])))</f>
        <v>0</v>
      </c>
      <c r="P165">
        <f>IF((A165=0),INDEX(extract[AVAILABLE_FPWD], 1),(IF(MOD(C165, 12)=0,J165*INDEX(extract[FREE_PWD_PERCENT], 1),P164)))</f>
        <v>10677.500650610491</v>
      </c>
      <c r="Q165">
        <f t="shared" si="31"/>
        <v>96099.303081883525</v>
      </c>
      <c r="R165">
        <f t="shared" si="32"/>
        <v>0</v>
      </c>
      <c r="S165">
        <f t="shared" si="33"/>
        <v>106776.80373249401</v>
      </c>
      <c r="T165">
        <f t="shared" si="34"/>
        <v>60665.770614154302</v>
      </c>
      <c r="U165">
        <f t="shared" si="35"/>
        <v>0</v>
      </c>
      <c r="V165">
        <f t="shared" si="36"/>
        <v>6115.1126337218411</v>
      </c>
      <c r="W165">
        <f t="shared" si="37"/>
        <v>66780.883247876147</v>
      </c>
      <c r="X165">
        <f t="shared" si="38"/>
        <v>95873.677984339738</v>
      </c>
    </row>
    <row r="166" spans="1:24" x14ac:dyDescent="0.3">
      <c r="A166">
        <v>164</v>
      </c>
      <c r="B166">
        <f>IF(A166&gt;0,EOMONTH(B165,1),INDEX(extract[VALUATION_DATE], 1))</f>
        <v>50283</v>
      </c>
      <c r="C166">
        <f>IF(A166=0,DAYS360(INDEX(extract[ISSUE_DATE], 1),B166)/30,C165+1)</f>
        <v>182</v>
      </c>
      <c r="D166">
        <f t="shared" si="26"/>
        <v>16</v>
      </c>
      <c r="E166">
        <f>INDEX(extract[ISSUE_AGE], 1)+D166-1</f>
        <v>63</v>
      </c>
      <c r="F166">
        <f>INDEX(mortality_0[PROBABILITY],MATCH(E166, mortality_0[AGE]))</f>
        <v>9.7089999999999989E-3</v>
      </c>
      <c r="G166">
        <f t="shared" si="27"/>
        <v>8.1270621287499178E-4</v>
      </c>
      <c r="H166">
        <f>INDEX(valuation_rate_0[rate],0+1)</f>
        <v>4.2500000000000003E-2</v>
      </c>
      <c r="I166">
        <f t="shared" si="28"/>
        <v>0.56618774314632125</v>
      </c>
      <c r="J166">
        <f>IF(A166&gt;0,J165+L165-M165-N165,INDEX(extract[FUND_VALUE], 1))</f>
        <v>106778.60098913385</v>
      </c>
      <c r="K166">
        <f>IF((B166&lt;INDEX(extract[GUARANTEE_END], 1)),INDEX(extract[CURRENT_RATE], 1),INDEX(extract[MINIMUM_RATE], 1))</f>
        <v>0.01</v>
      </c>
      <c r="L166">
        <f t="shared" si="29"/>
        <v>88.576919317047341</v>
      </c>
      <c r="M166">
        <f t="shared" si="30"/>
        <v>86.779632425968828</v>
      </c>
      <c r="N166">
        <f>0</f>
        <v>0</v>
      </c>
      <c r="O166">
        <f>IF((D166&lt;=INDEX(surr_charge_sch_0[POLICY_YEAR],COUNTA(surr_charge_sch_0[POLICY_YEAR]))),INDEX(surr_charge_sch_0[SURRENDER_CHARGE_PERCENT],MATCH(D166, surr_charge_sch_0[POLICY_YEAR])),INDEX(surr_charge_sch_0[SURRENDER_CHARGE_PERCENT],COUNTA(surr_charge_sch_0[SURRENDER_CHARGE_PERCENT])))</f>
        <v>0</v>
      </c>
      <c r="P166">
        <f>IF((A166=0),INDEX(extract[AVAILABLE_FPWD], 1),(IF(MOD(C166, 12)=0,J166*INDEX(extract[FREE_PWD_PERCENT], 1),P165)))</f>
        <v>10677.500650610491</v>
      </c>
      <c r="Q166">
        <f t="shared" si="31"/>
        <v>96101.100338523363</v>
      </c>
      <c r="R166">
        <f t="shared" si="32"/>
        <v>0</v>
      </c>
      <c r="S166">
        <f t="shared" si="33"/>
        <v>106778.60098913385</v>
      </c>
      <c r="T166">
        <f t="shared" si="34"/>
        <v>60456.735110359237</v>
      </c>
      <c r="U166">
        <f t="shared" si="35"/>
        <v>0</v>
      </c>
      <c r="V166">
        <f t="shared" si="36"/>
        <v>6164.4160824088131</v>
      </c>
      <c r="W166">
        <f t="shared" si="37"/>
        <v>66621.151192768055</v>
      </c>
      <c r="X166">
        <f t="shared" si="38"/>
        <v>95873.677984339738</v>
      </c>
    </row>
    <row r="167" spans="1:24" x14ac:dyDescent="0.3">
      <c r="A167">
        <v>165</v>
      </c>
      <c r="B167">
        <f>IF(A167&gt;0,EOMONTH(B166,1),INDEX(extract[VALUATION_DATE], 1))</f>
        <v>50313</v>
      </c>
      <c r="C167">
        <f>IF(A167=0,DAYS360(INDEX(extract[ISSUE_DATE], 1),B167)/30,C166+1)</f>
        <v>183</v>
      </c>
      <c r="D167">
        <f t="shared" si="26"/>
        <v>16</v>
      </c>
      <c r="E167">
        <f>INDEX(extract[ISSUE_AGE], 1)+D167-1</f>
        <v>63</v>
      </c>
      <c r="F167">
        <f>INDEX(mortality_0[PROBABILITY],MATCH(E167, mortality_0[AGE]))</f>
        <v>9.7089999999999989E-3</v>
      </c>
      <c r="G167">
        <f t="shared" si="27"/>
        <v>8.1270621287499178E-4</v>
      </c>
      <c r="H167">
        <f>INDEX(valuation_rate_0[rate],0+1)</f>
        <v>4.2500000000000003E-2</v>
      </c>
      <c r="I167">
        <f t="shared" si="28"/>
        <v>0.5642273380793279</v>
      </c>
      <c r="J167">
        <f>IF(A167&gt;0,J166+L166-M166-N166,INDEX(extract[FUND_VALUE], 1))</f>
        <v>106780.39827602492</v>
      </c>
      <c r="K167">
        <f>IF((B167&lt;INDEX(extract[GUARANTEE_END], 1)),INDEX(extract[CURRENT_RATE], 1),INDEX(extract[MINIMUM_RATE], 1))</f>
        <v>0.01</v>
      </c>
      <c r="L167">
        <f t="shared" si="29"/>
        <v>88.578410235025899</v>
      </c>
      <c r="M167">
        <f t="shared" si="30"/>
        <v>86.781093092191512</v>
      </c>
      <c r="N167">
        <f>0</f>
        <v>0</v>
      </c>
      <c r="O167">
        <f>IF((D167&lt;=INDEX(surr_charge_sch_0[POLICY_YEAR],COUNTA(surr_charge_sch_0[POLICY_YEAR]))),INDEX(surr_charge_sch_0[SURRENDER_CHARGE_PERCENT],MATCH(D167, surr_charge_sch_0[POLICY_YEAR])),INDEX(surr_charge_sch_0[SURRENDER_CHARGE_PERCENT],COUNTA(surr_charge_sch_0[SURRENDER_CHARGE_PERCENT])))</f>
        <v>0</v>
      </c>
      <c r="P167">
        <f>IF((A167=0),INDEX(extract[AVAILABLE_FPWD], 1),(IF(MOD(C167, 12)=0,J167*INDEX(extract[FREE_PWD_PERCENT], 1),P166)))</f>
        <v>10677.500650610491</v>
      </c>
      <c r="Q167">
        <f t="shared" si="31"/>
        <v>96102.897625414422</v>
      </c>
      <c r="R167">
        <f t="shared" si="32"/>
        <v>0</v>
      </c>
      <c r="S167">
        <f t="shared" si="33"/>
        <v>106780.39827602492</v>
      </c>
      <c r="T167">
        <f t="shared" si="34"/>
        <v>60248.419878331995</v>
      </c>
      <c r="U167">
        <f t="shared" si="35"/>
        <v>0</v>
      </c>
      <c r="V167">
        <f t="shared" si="36"/>
        <v>6213.5496466431396</v>
      </c>
      <c r="W167">
        <f t="shared" si="37"/>
        <v>66461.969524975138</v>
      </c>
      <c r="X167">
        <f t="shared" si="38"/>
        <v>95873.677984339738</v>
      </c>
    </row>
    <row r="168" spans="1:24" x14ac:dyDescent="0.3">
      <c r="A168">
        <v>166</v>
      </c>
      <c r="B168">
        <f>IF(A168&gt;0,EOMONTH(B167,1),INDEX(extract[VALUATION_DATE], 1))</f>
        <v>50344</v>
      </c>
      <c r="C168">
        <f>IF(A168=0,DAYS360(INDEX(extract[ISSUE_DATE], 1),B168)/30,C167+1)</f>
        <v>184</v>
      </c>
      <c r="D168">
        <f t="shared" si="26"/>
        <v>16</v>
      </c>
      <c r="E168">
        <f>INDEX(extract[ISSUE_AGE], 1)+D168-1</f>
        <v>63</v>
      </c>
      <c r="F168">
        <f>INDEX(mortality_0[PROBABILITY],MATCH(E168, mortality_0[AGE]))</f>
        <v>9.7089999999999989E-3</v>
      </c>
      <c r="G168">
        <f t="shared" si="27"/>
        <v>8.1270621287499178E-4</v>
      </c>
      <c r="H168">
        <f>INDEX(valuation_rate_0[rate],0+1)</f>
        <v>4.2500000000000003E-2</v>
      </c>
      <c r="I168">
        <f t="shared" si="28"/>
        <v>0.56227372084565175</v>
      </c>
      <c r="J168">
        <f>IF(A168&gt;0,J167+L167-M167-N167,INDEX(extract[FUND_VALUE], 1))</f>
        <v>106782.19559316775</v>
      </c>
      <c r="K168">
        <f>IF((B168&lt;INDEX(extract[GUARANTEE_END], 1)),INDEX(extract[CURRENT_RATE], 1),INDEX(extract[MINIMUM_RATE], 1))</f>
        <v>0.01</v>
      </c>
      <c r="L168">
        <f t="shared" si="29"/>
        <v>88.579901178099448</v>
      </c>
      <c r="M168">
        <f t="shared" si="30"/>
        <v>86.782553782999997</v>
      </c>
      <c r="N168">
        <f>0</f>
        <v>0</v>
      </c>
      <c r="O168">
        <f>IF((D168&lt;=INDEX(surr_charge_sch_0[POLICY_YEAR],COUNTA(surr_charge_sch_0[POLICY_YEAR]))),INDEX(surr_charge_sch_0[SURRENDER_CHARGE_PERCENT],MATCH(D168, surr_charge_sch_0[POLICY_YEAR])),INDEX(surr_charge_sch_0[SURRENDER_CHARGE_PERCENT],COUNTA(surr_charge_sch_0[SURRENDER_CHARGE_PERCENT])))</f>
        <v>0</v>
      </c>
      <c r="P168">
        <f>IF((A168=0),INDEX(extract[AVAILABLE_FPWD], 1),(IF(MOD(C168, 12)=0,J168*INDEX(extract[FREE_PWD_PERCENT], 1),P167)))</f>
        <v>10677.500650610491</v>
      </c>
      <c r="Q168">
        <f t="shared" si="31"/>
        <v>96104.694942557253</v>
      </c>
      <c r="R168">
        <f t="shared" si="32"/>
        <v>0</v>
      </c>
      <c r="S168">
        <f t="shared" si="33"/>
        <v>106782.19559316775</v>
      </c>
      <c r="T168">
        <f t="shared" si="34"/>
        <v>60040.822436238588</v>
      </c>
      <c r="U168">
        <f t="shared" si="35"/>
        <v>0</v>
      </c>
      <c r="V168">
        <f t="shared" si="36"/>
        <v>6262.5139117941608</v>
      </c>
      <c r="W168">
        <f t="shared" si="37"/>
        <v>66303.336348032753</v>
      </c>
      <c r="X168">
        <f t="shared" si="38"/>
        <v>95873.677984339738</v>
      </c>
    </row>
    <row r="169" spans="1:24" x14ac:dyDescent="0.3">
      <c r="A169">
        <v>167</v>
      </c>
      <c r="B169">
        <f>IF(A169&gt;0,EOMONTH(B168,1),INDEX(extract[VALUATION_DATE], 1))</f>
        <v>50374</v>
      </c>
      <c r="C169">
        <f>IF(A169=0,DAYS360(INDEX(extract[ISSUE_DATE], 1),B169)/30,C168+1)</f>
        <v>185</v>
      </c>
      <c r="D169">
        <f t="shared" si="26"/>
        <v>16</v>
      </c>
      <c r="E169">
        <f>INDEX(extract[ISSUE_AGE], 1)+D169-1</f>
        <v>63</v>
      </c>
      <c r="F169">
        <f>INDEX(mortality_0[PROBABILITY],MATCH(E169, mortality_0[AGE]))</f>
        <v>9.7089999999999989E-3</v>
      </c>
      <c r="G169">
        <f t="shared" si="27"/>
        <v>8.1270621287499178E-4</v>
      </c>
      <c r="H169">
        <f>INDEX(valuation_rate_0[rate],0+1)</f>
        <v>4.2500000000000003E-2</v>
      </c>
      <c r="I169">
        <f t="shared" si="28"/>
        <v>0.56032686794265962</v>
      </c>
      <c r="J169">
        <f>IF(A169&gt;0,J168+L168-M168-N168,INDEX(extract[FUND_VALUE], 1))</f>
        <v>106783.99294056285</v>
      </c>
      <c r="K169">
        <f>IF((B169&lt;INDEX(extract[GUARANTEE_END], 1)),INDEX(extract[CURRENT_RATE], 1),INDEX(extract[MINIMUM_RATE], 1))</f>
        <v>0.01</v>
      </c>
      <c r="L169">
        <f t="shared" si="29"/>
        <v>88.581392146268399</v>
      </c>
      <c r="M169">
        <f t="shared" si="30"/>
        <v>86.784014498394697</v>
      </c>
      <c r="N169">
        <f>0</f>
        <v>0</v>
      </c>
      <c r="O169">
        <f>IF((D169&lt;=INDEX(surr_charge_sch_0[POLICY_YEAR],COUNTA(surr_charge_sch_0[POLICY_YEAR]))),INDEX(surr_charge_sch_0[SURRENDER_CHARGE_PERCENT],MATCH(D169, surr_charge_sch_0[POLICY_YEAR])),INDEX(surr_charge_sch_0[SURRENDER_CHARGE_PERCENT],COUNTA(surr_charge_sch_0[SURRENDER_CHARGE_PERCENT])))</f>
        <v>0</v>
      </c>
      <c r="P169">
        <f>IF((A169=0),INDEX(extract[AVAILABLE_FPWD], 1),(IF(MOD(C169, 12)=0,J169*INDEX(extract[FREE_PWD_PERCENT], 1),P168)))</f>
        <v>10677.500650610491</v>
      </c>
      <c r="Q169">
        <f t="shared" si="31"/>
        <v>96106.492289952352</v>
      </c>
      <c r="R169">
        <f t="shared" si="32"/>
        <v>0</v>
      </c>
      <c r="S169">
        <f t="shared" si="33"/>
        <v>106783.99294056285</v>
      </c>
      <c r="T169">
        <f t="shared" si="34"/>
        <v>59833.940310796657</v>
      </c>
      <c r="U169">
        <f t="shared" si="35"/>
        <v>0</v>
      </c>
      <c r="V169">
        <f t="shared" si="36"/>
        <v>6311.3094612142158</v>
      </c>
      <c r="W169">
        <f t="shared" si="37"/>
        <v>66145.249772010866</v>
      </c>
      <c r="X169">
        <f t="shared" si="38"/>
        <v>95873.677984339738</v>
      </c>
    </row>
    <row r="170" spans="1:24" x14ac:dyDescent="0.3">
      <c r="A170">
        <v>168</v>
      </c>
      <c r="B170">
        <f>IF(A170&gt;0,EOMONTH(B169,1),INDEX(extract[VALUATION_DATE], 1))</f>
        <v>50405</v>
      </c>
      <c r="C170">
        <f>IF(A170=0,DAYS360(INDEX(extract[ISSUE_DATE], 1),B170)/30,C169+1)</f>
        <v>186</v>
      </c>
      <c r="D170">
        <f t="shared" si="26"/>
        <v>16</v>
      </c>
      <c r="E170">
        <f>INDEX(extract[ISSUE_AGE], 1)+D170-1</f>
        <v>63</v>
      </c>
      <c r="F170">
        <f>INDEX(mortality_0[PROBABILITY],MATCH(E170, mortality_0[AGE]))</f>
        <v>9.7089999999999989E-3</v>
      </c>
      <c r="G170">
        <f t="shared" si="27"/>
        <v>8.1270621287499178E-4</v>
      </c>
      <c r="H170">
        <f>INDEX(valuation_rate_0[rate],0+1)</f>
        <v>4.2500000000000003E-2</v>
      </c>
      <c r="I170">
        <f t="shared" si="28"/>
        <v>0.55838675594909537</v>
      </c>
      <c r="J170">
        <f>IF(A170&gt;0,J169+L169-M169-N169,INDEX(extract[FUND_VALUE], 1))</f>
        <v>106785.79031821073</v>
      </c>
      <c r="K170">
        <f>IF((B170&lt;INDEX(extract[GUARANTEE_END], 1)),INDEX(extract[CURRENT_RATE], 1),INDEX(extract[MINIMUM_RATE], 1))</f>
        <v>0.01</v>
      </c>
      <c r="L170">
        <f t="shared" si="29"/>
        <v>88.582883139533195</v>
      </c>
      <c r="M170">
        <f t="shared" si="30"/>
        <v>86.785475238376009</v>
      </c>
      <c r="N170">
        <f>0</f>
        <v>0</v>
      </c>
      <c r="O170">
        <f>IF((D170&lt;=INDEX(surr_charge_sch_0[POLICY_YEAR],COUNTA(surr_charge_sch_0[POLICY_YEAR]))),INDEX(surr_charge_sch_0[SURRENDER_CHARGE_PERCENT],MATCH(D170, surr_charge_sch_0[POLICY_YEAR])),INDEX(surr_charge_sch_0[SURRENDER_CHARGE_PERCENT],COUNTA(surr_charge_sch_0[SURRENDER_CHARGE_PERCENT])))</f>
        <v>0</v>
      </c>
      <c r="P170">
        <f>IF((A170=0),INDEX(extract[AVAILABLE_FPWD], 1),(IF(MOD(C170, 12)=0,J170*INDEX(extract[FREE_PWD_PERCENT], 1),P169)))</f>
        <v>10677.500650610491</v>
      </c>
      <c r="Q170">
        <f t="shared" si="31"/>
        <v>96108.289667600242</v>
      </c>
      <c r="R170">
        <f t="shared" si="32"/>
        <v>0</v>
      </c>
      <c r="S170">
        <f t="shared" si="33"/>
        <v>106785.79031821073</v>
      </c>
      <c r="T170">
        <f t="shared" si="34"/>
        <v>59627.771037246006</v>
      </c>
      <c r="U170">
        <f t="shared" si="35"/>
        <v>0</v>
      </c>
      <c r="V170">
        <f t="shared" si="36"/>
        <v>6359.9368762455915</v>
      </c>
      <c r="W170">
        <f t="shared" si="37"/>
        <v>65987.707913491598</v>
      </c>
      <c r="X170">
        <f t="shared" si="38"/>
        <v>95873.677984339738</v>
      </c>
    </row>
    <row r="171" spans="1:24" x14ac:dyDescent="0.3">
      <c r="A171">
        <v>169</v>
      </c>
      <c r="B171">
        <f>IF(A171&gt;0,EOMONTH(B170,1),INDEX(extract[VALUATION_DATE], 1))</f>
        <v>50436</v>
      </c>
      <c r="C171">
        <f>IF(A171=0,DAYS360(INDEX(extract[ISSUE_DATE], 1),B171)/30,C170+1)</f>
        <v>187</v>
      </c>
      <c r="D171">
        <f t="shared" si="26"/>
        <v>16</v>
      </c>
      <c r="E171">
        <f>INDEX(extract[ISSUE_AGE], 1)+D171-1</f>
        <v>63</v>
      </c>
      <c r="F171">
        <f>INDEX(mortality_0[PROBABILITY],MATCH(E171, mortality_0[AGE]))</f>
        <v>9.7089999999999989E-3</v>
      </c>
      <c r="G171">
        <f t="shared" si="27"/>
        <v>8.1270621287499178E-4</v>
      </c>
      <c r="H171">
        <f>INDEX(valuation_rate_0[rate],0+1)</f>
        <v>4.2500000000000003E-2</v>
      </c>
      <c r="I171">
        <f t="shared" si="28"/>
        <v>0.55645336152479807</v>
      </c>
      <c r="J171">
        <f>IF(A171&gt;0,J170+L170-M170-N170,INDEX(extract[FUND_VALUE], 1))</f>
        <v>106787.58772611189</v>
      </c>
      <c r="K171">
        <f>IF((B171&lt;INDEX(extract[GUARANTEE_END], 1)),INDEX(extract[CURRENT_RATE], 1),INDEX(extract[MINIMUM_RATE], 1))</f>
        <v>0.01</v>
      </c>
      <c r="L171">
        <f t="shared" si="29"/>
        <v>88.584374157894231</v>
      </c>
      <c r="M171">
        <f t="shared" si="30"/>
        <v>86.786936002944344</v>
      </c>
      <c r="N171">
        <f>0</f>
        <v>0</v>
      </c>
      <c r="O171">
        <f>IF((D171&lt;=INDEX(surr_charge_sch_0[POLICY_YEAR],COUNTA(surr_charge_sch_0[POLICY_YEAR]))),INDEX(surr_charge_sch_0[SURRENDER_CHARGE_PERCENT],MATCH(D171, surr_charge_sch_0[POLICY_YEAR])),INDEX(surr_charge_sch_0[SURRENDER_CHARGE_PERCENT],COUNTA(surr_charge_sch_0[SURRENDER_CHARGE_PERCENT])))</f>
        <v>0</v>
      </c>
      <c r="P171">
        <f>IF((A171=0),INDEX(extract[AVAILABLE_FPWD], 1),(IF(MOD(C171, 12)=0,J171*INDEX(extract[FREE_PWD_PERCENT], 1),P170)))</f>
        <v>10677.500650610491</v>
      </c>
      <c r="Q171">
        <f t="shared" si="31"/>
        <v>96110.087075501389</v>
      </c>
      <c r="R171">
        <f t="shared" si="32"/>
        <v>0</v>
      </c>
      <c r="S171">
        <f t="shared" si="33"/>
        <v>106787.58772611189</v>
      </c>
      <c r="T171">
        <f t="shared" si="34"/>
        <v>59422.312159319226</v>
      </c>
      <c r="U171">
        <f t="shared" si="35"/>
        <v>0</v>
      </c>
      <c r="V171">
        <f t="shared" si="36"/>
        <v>6408.3967362274489</v>
      </c>
      <c r="W171">
        <f t="shared" si="37"/>
        <v>65830.708895546675</v>
      </c>
      <c r="X171">
        <f t="shared" si="38"/>
        <v>95873.677984339738</v>
      </c>
    </row>
    <row r="172" spans="1:24" x14ac:dyDescent="0.3">
      <c r="A172">
        <v>170</v>
      </c>
      <c r="B172">
        <f>IF(A172&gt;0,EOMONTH(B171,1),INDEX(extract[VALUATION_DATE], 1))</f>
        <v>50464</v>
      </c>
      <c r="C172">
        <f>IF(A172=0,DAYS360(INDEX(extract[ISSUE_DATE], 1),B172)/30,C171+1)</f>
        <v>188</v>
      </c>
      <c r="D172">
        <f t="shared" si="26"/>
        <v>16</v>
      </c>
      <c r="E172">
        <f>INDEX(extract[ISSUE_AGE], 1)+D172-1</f>
        <v>63</v>
      </c>
      <c r="F172">
        <f>INDEX(mortality_0[PROBABILITY],MATCH(E172, mortality_0[AGE]))</f>
        <v>9.7089999999999989E-3</v>
      </c>
      <c r="G172">
        <f t="shared" si="27"/>
        <v>8.1270621287499178E-4</v>
      </c>
      <c r="H172">
        <f>INDEX(valuation_rate_0[rate],0+1)</f>
        <v>4.2500000000000003E-2</v>
      </c>
      <c r="I172">
        <f t="shared" si="28"/>
        <v>0.5545266614104214</v>
      </c>
      <c r="J172">
        <f>IF(A172&gt;0,J171+L171-M171-N171,INDEX(extract[FUND_VALUE], 1))</f>
        <v>106789.38516426685</v>
      </c>
      <c r="K172">
        <f>IF((B172&lt;INDEX(extract[GUARANTEE_END], 1)),INDEX(extract[CURRENT_RATE], 1),INDEX(extract[MINIMUM_RATE], 1))</f>
        <v>0.01</v>
      </c>
      <c r="L172">
        <f t="shared" si="29"/>
        <v>88.58586520135195</v>
      </c>
      <c r="M172">
        <f t="shared" si="30"/>
        <v>86.788396792100144</v>
      </c>
      <c r="N172">
        <f>0</f>
        <v>0</v>
      </c>
      <c r="O172">
        <f>IF((D172&lt;=INDEX(surr_charge_sch_0[POLICY_YEAR],COUNTA(surr_charge_sch_0[POLICY_YEAR]))),INDEX(surr_charge_sch_0[SURRENDER_CHARGE_PERCENT],MATCH(D172, surr_charge_sch_0[POLICY_YEAR])),INDEX(surr_charge_sch_0[SURRENDER_CHARGE_PERCENT],COUNTA(surr_charge_sch_0[SURRENDER_CHARGE_PERCENT])))</f>
        <v>0</v>
      </c>
      <c r="P172">
        <f>IF((A172=0),INDEX(extract[AVAILABLE_FPWD], 1),(IF(MOD(C172, 12)=0,J172*INDEX(extract[FREE_PWD_PERCENT], 1),P171)))</f>
        <v>10677.500650610491</v>
      </c>
      <c r="Q172">
        <f t="shared" si="31"/>
        <v>96111.884513656347</v>
      </c>
      <c r="R172">
        <f t="shared" si="32"/>
        <v>0</v>
      </c>
      <c r="S172">
        <f t="shared" si="33"/>
        <v>106789.38516426685</v>
      </c>
      <c r="T172">
        <f t="shared" si="34"/>
        <v>59217.561229212479</v>
      </c>
      <c r="U172">
        <f t="shared" si="35"/>
        <v>0</v>
      </c>
      <c r="V172">
        <f t="shared" si="36"/>
        <v>6456.6896185027244</v>
      </c>
      <c r="W172">
        <f t="shared" si="37"/>
        <v>65674.250847715201</v>
      </c>
      <c r="X172">
        <f t="shared" si="38"/>
        <v>95873.677984339738</v>
      </c>
    </row>
    <row r="173" spans="1:24" x14ac:dyDescent="0.3">
      <c r="A173">
        <v>171</v>
      </c>
      <c r="B173">
        <f>IF(A173&gt;0,EOMONTH(B172,1),INDEX(extract[VALUATION_DATE], 1))</f>
        <v>50495</v>
      </c>
      <c r="C173">
        <f>IF(A173=0,DAYS360(INDEX(extract[ISSUE_DATE], 1),B173)/30,C172+1)</f>
        <v>189</v>
      </c>
      <c r="D173">
        <f t="shared" si="26"/>
        <v>16</v>
      </c>
      <c r="E173">
        <f>INDEX(extract[ISSUE_AGE], 1)+D173-1</f>
        <v>63</v>
      </c>
      <c r="F173">
        <f>INDEX(mortality_0[PROBABILITY],MATCH(E173, mortality_0[AGE]))</f>
        <v>9.7089999999999989E-3</v>
      </c>
      <c r="G173">
        <f t="shared" si="27"/>
        <v>8.1270621287499178E-4</v>
      </c>
      <c r="H173">
        <f>INDEX(valuation_rate_0[rate],0+1)</f>
        <v>4.2500000000000003E-2</v>
      </c>
      <c r="I173">
        <f t="shared" si="28"/>
        <v>0.55260663242715369</v>
      </c>
      <c r="J173">
        <f>IF(A173&gt;0,J172+L172-M172-N172,INDEX(extract[FUND_VALUE], 1))</f>
        <v>106791.18263267611</v>
      </c>
      <c r="K173">
        <f>IF((B173&lt;INDEX(extract[GUARANTEE_END], 1)),INDEX(extract[CURRENT_RATE], 1),INDEX(extract[MINIMUM_RATE], 1))</f>
        <v>0.01</v>
      </c>
      <c r="L173">
        <f t="shared" si="29"/>
        <v>88.587356269906763</v>
      </c>
      <c r="M173">
        <f t="shared" si="30"/>
        <v>86.789857605843792</v>
      </c>
      <c r="N173">
        <f>0</f>
        <v>0</v>
      </c>
      <c r="O173">
        <f>IF((D173&lt;=INDEX(surr_charge_sch_0[POLICY_YEAR],COUNTA(surr_charge_sch_0[POLICY_YEAR]))),INDEX(surr_charge_sch_0[SURRENDER_CHARGE_PERCENT],MATCH(D173, surr_charge_sch_0[POLICY_YEAR])),INDEX(surr_charge_sch_0[SURRENDER_CHARGE_PERCENT],COUNTA(surr_charge_sch_0[SURRENDER_CHARGE_PERCENT])))</f>
        <v>0</v>
      </c>
      <c r="P173">
        <f>IF((A173=0),INDEX(extract[AVAILABLE_FPWD], 1),(IF(MOD(C173, 12)=0,J173*INDEX(extract[FREE_PWD_PERCENT], 1),P172)))</f>
        <v>10677.500650610491</v>
      </c>
      <c r="Q173">
        <f t="shared" si="31"/>
        <v>96113.681982065609</v>
      </c>
      <c r="R173">
        <f t="shared" si="32"/>
        <v>0</v>
      </c>
      <c r="S173">
        <f t="shared" si="33"/>
        <v>106791.18263267611</v>
      </c>
      <c r="T173">
        <f t="shared" si="34"/>
        <v>59013.515807556287</v>
      </c>
      <c r="U173">
        <f t="shared" si="35"/>
        <v>0</v>
      </c>
      <c r="V173">
        <f t="shared" si="36"/>
        <v>6504.8160984250108</v>
      </c>
      <c r="W173">
        <f t="shared" si="37"/>
        <v>65518.3319059813</v>
      </c>
      <c r="X173">
        <f t="shared" si="38"/>
        <v>95873.677984339738</v>
      </c>
    </row>
    <row r="174" spans="1:24" x14ac:dyDescent="0.3">
      <c r="A174">
        <v>172</v>
      </c>
      <c r="B174">
        <f>IF(A174&gt;0,EOMONTH(B173,1),INDEX(extract[VALUATION_DATE], 1))</f>
        <v>50525</v>
      </c>
      <c r="C174">
        <f>IF(A174=0,DAYS360(INDEX(extract[ISSUE_DATE], 1),B174)/30,C173+1)</f>
        <v>190</v>
      </c>
      <c r="D174">
        <f t="shared" si="26"/>
        <v>16</v>
      </c>
      <c r="E174">
        <f>INDEX(extract[ISSUE_AGE], 1)+D174-1</f>
        <v>63</v>
      </c>
      <c r="F174">
        <f>INDEX(mortality_0[PROBABILITY],MATCH(E174, mortality_0[AGE]))</f>
        <v>9.7089999999999989E-3</v>
      </c>
      <c r="G174">
        <f t="shared" si="27"/>
        <v>8.1270621287499178E-4</v>
      </c>
      <c r="H174">
        <f>INDEX(valuation_rate_0[rate],0+1)</f>
        <v>4.2500000000000003E-2</v>
      </c>
      <c r="I174">
        <f t="shared" si="28"/>
        <v>0.55069325147643899</v>
      </c>
      <c r="J174">
        <f>IF(A174&gt;0,J173+L173-M173-N173,INDEX(extract[FUND_VALUE], 1))</f>
        <v>106792.98013134017</v>
      </c>
      <c r="K174">
        <f>IF((B174&lt;INDEX(extract[GUARANTEE_END], 1)),INDEX(extract[CURRENT_RATE], 1),INDEX(extract[MINIMUM_RATE], 1))</f>
        <v>0.01</v>
      </c>
      <c r="L174">
        <f t="shared" si="29"/>
        <v>88.588847363559083</v>
      </c>
      <c r="M174">
        <f t="shared" si="30"/>
        <v>86.791318444175715</v>
      </c>
      <c r="N174">
        <f>0</f>
        <v>0</v>
      </c>
      <c r="O174">
        <f>IF((D174&lt;=INDEX(surr_charge_sch_0[POLICY_YEAR],COUNTA(surr_charge_sch_0[POLICY_YEAR]))),INDEX(surr_charge_sch_0[SURRENDER_CHARGE_PERCENT],MATCH(D174, surr_charge_sch_0[POLICY_YEAR])),INDEX(surr_charge_sch_0[SURRENDER_CHARGE_PERCENT],COUNTA(surr_charge_sch_0[SURRENDER_CHARGE_PERCENT])))</f>
        <v>0</v>
      </c>
      <c r="P174">
        <f>IF((A174=0),INDEX(extract[AVAILABLE_FPWD], 1),(IF(MOD(C174, 12)=0,J174*INDEX(extract[FREE_PWD_PERCENT], 1),P173)))</f>
        <v>10677.500650610491</v>
      </c>
      <c r="Q174">
        <f t="shared" si="31"/>
        <v>96115.479480729671</v>
      </c>
      <c r="R174">
        <f t="shared" si="32"/>
        <v>0</v>
      </c>
      <c r="S174">
        <f t="shared" si="33"/>
        <v>106792.98013134017</v>
      </c>
      <c r="T174">
        <f t="shared" si="34"/>
        <v>58810.173463386462</v>
      </c>
      <c r="U174">
        <f t="shared" si="35"/>
        <v>0</v>
      </c>
      <c r="V174">
        <f t="shared" si="36"/>
        <v>6552.7767493654083</v>
      </c>
      <c r="W174">
        <f t="shared" si="37"/>
        <v>65362.950212751872</v>
      </c>
      <c r="X174">
        <f t="shared" si="38"/>
        <v>95873.677984339738</v>
      </c>
    </row>
    <row r="175" spans="1:24" x14ac:dyDescent="0.3">
      <c r="A175">
        <v>173</v>
      </c>
      <c r="B175">
        <f>IF(A175&gt;0,EOMONTH(B174,1),INDEX(extract[VALUATION_DATE], 1))</f>
        <v>50556</v>
      </c>
      <c r="C175">
        <f>IF(A175=0,DAYS360(INDEX(extract[ISSUE_DATE], 1),B175)/30,C174+1)</f>
        <v>191</v>
      </c>
      <c r="D175">
        <f t="shared" si="26"/>
        <v>16</v>
      </c>
      <c r="E175">
        <f>INDEX(extract[ISSUE_AGE], 1)+D175-1</f>
        <v>63</v>
      </c>
      <c r="F175">
        <f>INDEX(mortality_0[PROBABILITY],MATCH(E175, mortality_0[AGE]))</f>
        <v>9.7089999999999989E-3</v>
      </c>
      <c r="G175">
        <f t="shared" si="27"/>
        <v>8.1270621287499178E-4</v>
      </c>
      <c r="H175">
        <f>INDEX(valuation_rate_0[rate],0+1)</f>
        <v>4.2500000000000003E-2</v>
      </c>
      <c r="I175">
        <f t="shared" si="28"/>
        <v>0.54878649553969938</v>
      </c>
      <c r="J175">
        <f>IF(A175&gt;0,J174+L174-M174-N174,INDEX(extract[FUND_VALUE], 1))</f>
        <v>106794.77766025955</v>
      </c>
      <c r="K175">
        <f>IF((B175&lt;INDEX(extract[GUARANTEE_END], 1)),INDEX(extract[CURRENT_RATE], 1),INDEX(extract[MINIMUM_RATE], 1))</f>
        <v>0.01</v>
      </c>
      <c r="L175">
        <f t="shared" si="29"/>
        <v>88.590338482309363</v>
      </c>
      <c r="M175">
        <f t="shared" si="30"/>
        <v>86.792779307096325</v>
      </c>
      <c r="N175">
        <f>0</f>
        <v>0</v>
      </c>
      <c r="O175">
        <f>IF((D175&lt;=INDEX(surr_charge_sch_0[POLICY_YEAR],COUNTA(surr_charge_sch_0[POLICY_YEAR]))),INDEX(surr_charge_sch_0[SURRENDER_CHARGE_PERCENT],MATCH(D175, surr_charge_sch_0[POLICY_YEAR])),INDEX(surr_charge_sch_0[SURRENDER_CHARGE_PERCENT],COUNTA(surr_charge_sch_0[SURRENDER_CHARGE_PERCENT])))</f>
        <v>0</v>
      </c>
      <c r="P175">
        <f>IF((A175=0),INDEX(extract[AVAILABLE_FPWD], 1),(IF(MOD(C175, 12)=0,J175*INDEX(extract[FREE_PWD_PERCENT], 1),P174)))</f>
        <v>10677.500650610491</v>
      </c>
      <c r="Q175">
        <f t="shared" si="31"/>
        <v>96117.277009649057</v>
      </c>
      <c r="R175">
        <f t="shared" si="32"/>
        <v>0</v>
      </c>
      <c r="S175">
        <f t="shared" si="33"/>
        <v>106794.77766025955</v>
      </c>
      <c r="T175">
        <f t="shared" si="34"/>
        <v>58607.531774115218</v>
      </c>
      <c r="U175">
        <f t="shared" si="35"/>
        <v>0</v>
      </c>
      <c r="V175">
        <f t="shared" si="36"/>
        <v>6600.5721427193585</v>
      </c>
      <c r="W175">
        <f t="shared" si="37"/>
        <v>65208.103916834574</v>
      </c>
      <c r="X175">
        <f t="shared" si="38"/>
        <v>95873.677984339738</v>
      </c>
    </row>
    <row r="176" spans="1:24" x14ac:dyDescent="0.3">
      <c r="A176">
        <v>174</v>
      </c>
      <c r="B176">
        <f>IF(A176&gt;0,EOMONTH(B175,1),INDEX(extract[VALUATION_DATE], 1))</f>
        <v>50586</v>
      </c>
      <c r="C176">
        <f>IF(A176=0,DAYS360(INDEX(extract[ISSUE_DATE], 1),B176)/30,C175+1)</f>
        <v>192</v>
      </c>
      <c r="D176">
        <f t="shared" si="26"/>
        <v>17</v>
      </c>
      <c r="E176">
        <f>INDEX(extract[ISSUE_AGE], 1)+D176-1</f>
        <v>64</v>
      </c>
      <c r="F176">
        <f>INDEX(mortality_0[PROBABILITY],MATCH(E176, mortality_0[AGE]))</f>
        <v>1.0662E-2</v>
      </c>
      <c r="G176">
        <f t="shared" si="27"/>
        <v>8.9287168539342598E-4</v>
      </c>
      <c r="H176">
        <f>INDEX(valuation_rate_0[rate],0+1)</f>
        <v>4.2500000000000003E-2</v>
      </c>
      <c r="I176">
        <f t="shared" si="28"/>
        <v>0.54688634167805794</v>
      </c>
      <c r="J176">
        <f>IF(A176&gt;0,J175+L175-M175-N175,INDEX(extract[FUND_VALUE], 1))</f>
        <v>106796.57521943476</v>
      </c>
      <c r="K176">
        <f>IF((B176&lt;INDEX(extract[GUARANTEE_END], 1)),INDEX(extract[CURRENT_RATE], 1),INDEX(extract[MINIMUM_RATE], 1))</f>
        <v>0.01</v>
      </c>
      <c r="L176">
        <f t="shared" si="29"/>
        <v>88.591829626157988</v>
      </c>
      <c r="M176">
        <f t="shared" si="30"/>
        <v>95.355638110422504</v>
      </c>
      <c r="N176">
        <f>0</f>
        <v>0</v>
      </c>
      <c r="O176">
        <f>IF((D176&lt;=INDEX(surr_charge_sch_0[POLICY_YEAR],COUNTA(surr_charge_sch_0[POLICY_YEAR]))),INDEX(surr_charge_sch_0[SURRENDER_CHARGE_PERCENT],MATCH(D176, surr_charge_sch_0[POLICY_YEAR])),INDEX(surr_charge_sch_0[SURRENDER_CHARGE_PERCENT],COUNTA(surr_charge_sch_0[SURRENDER_CHARGE_PERCENT])))</f>
        <v>0</v>
      </c>
      <c r="P176">
        <f>IF((A176=0),INDEX(extract[AVAILABLE_FPWD], 1),(IF(MOD(C176, 12)=0,J176*INDEX(extract[FREE_PWD_PERCENT], 1),P175)))</f>
        <v>10679.657521943476</v>
      </c>
      <c r="Q176">
        <f t="shared" si="31"/>
        <v>96116.917697491284</v>
      </c>
      <c r="R176">
        <f t="shared" si="32"/>
        <v>0</v>
      </c>
      <c r="S176">
        <f t="shared" si="33"/>
        <v>106796.57521943476</v>
      </c>
      <c r="T176">
        <f t="shared" si="34"/>
        <v>58405.588325502213</v>
      </c>
      <c r="U176">
        <f t="shared" si="35"/>
        <v>0</v>
      </c>
      <c r="V176">
        <f t="shared" si="36"/>
        <v>6648.2028479134506</v>
      </c>
      <c r="W176">
        <f t="shared" si="37"/>
        <v>65053.791173415666</v>
      </c>
      <c r="X176">
        <f t="shared" si="38"/>
        <v>95873.677984339738</v>
      </c>
    </row>
    <row r="177" spans="1:24" x14ac:dyDescent="0.3">
      <c r="A177">
        <v>175</v>
      </c>
      <c r="B177">
        <f>IF(A177&gt;0,EOMONTH(B176,1),INDEX(extract[VALUATION_DATE], 1))</f>
        <v>50617</v>
      </c>
      <c r="C177">
        <f>IF(A177=0,DAYS360(INDEX(extract[ISSUE_DATE], 1),B177)/30,C176+1)</f>
        <v>193</v>
      </c>
      <c r="D177">
        <f t="shared" si="26"/>
        <v>17</v>
      </c>
      <c r="E177">
        <f>INDEX(extract[ISSUE_AGE], 1)+D177-1</f>
        <v>64</v>
      </c>
      <c r="F177">
        <f>INDEX(mortality_0[PROBABILITY],MATCH(E177, mortality_0[AGE]))</f>
        <v>1.0662E-2</v>
      </c>
      <c r="G177">
        <f t="shared" si="27"/>
        <v>8.9287168539342598E-4</v>
      </c>
      <c r="H177">
        <f>INDEX(valuation_rate_0[rate],0+1)</f>
        <v>4.2500000000000003E-2</v>
      </c>
      <c r="I177">
        <f t="shared" si="28"/>
        <v>0.54499276703206279</v>
      </c>
      <c r="J177">
        <f>IF(A177&gt;0,J176+L176-M176-N176,INDEX(extract[FUND_VALUE], 1))</f>
        <v>106789.81141095048</v>
      </c>
      <c r="K177">
        <f>IF((B177&lt;INDEX(extract[GUARANTEE_END], 1)),INDEX(extract[CURRENT_RATE], 1),INDEX(extract[MINIMUM_RATE], 1))</f>
        <v>0.01</v>
      </c>
      <c r="L177">
        <f t="shared" si="29"/>
        <v>88.586218789222144</v>
      </c>
      <c r="M177">
        <f t="shared" si="30"/>
        <v>95.349598897341465</v>
      </c>
      <c r="N177">
        <f>0</f>
        <v>0</v>
      </c>
      <c r="O177">
        <f>IF((D177&lt;=INDEX(surr_charge_sch_0[POLICY_YEAR],COUNTA(surr_charge_sch_0[POLICY_YEAR]))),INDEX(surr_charge_sch_0[SURRENDER_CHARGE_PERCENT],MATCH(D177, surr_charge_sch_0[POLICY_YEAR])),INDEX(surr_charge_sch_0[SURRENDER_CHARGE_PERCENT],COUNTA(surr_charge_sch_0[SURRENDER_CHARGE_PERCENT])))</f>
        <v>0</v>
      </c>
      <c r="P177">
        <f>IF((A177=0),INDEX(extract[AVAILABLE_FPWD], 1),(IF(MOD(C177, 12)=0,J177*INDEX(extract[FREE_PWD_PERCENT], 1),P176)))</f>
        <v>10679.657521943476</v>
      </c>
      <c r="Q177">
        <f t="shared" si="31"/>
        <v>96110.153889007008</v>
      </c>
      <c r="R177">
        <f t="shared" si="32"/>
        <v>0</v>
      </c>
      <c r="S177">
        <f t="shared" si="33"/>
        <v>106789.81141095048</v>
      </c>
      <c r="T177">
        <f t="shared" si="34"/>
        <v>58199.674811686054</v>
      </c>
      <c r="U177">
        <f t="shared" si="35"/>
        <v>0</v>
      </c>
      <c r="V177">
        <f t="shared" si="36"/>
        <v>6700.3515439980365</v>
      </c>
      <c r="W177">
        <f t="shared" si="37"/>
        <v>64900.026355684095</v>
      </c>
      <c r="X177">
        <f t="shared" si="38"/>
        <v>95873.677984339738</v>
      </c>
    </row>
    <row r="178" spans="1:24" x14ac:dyDescent="0.3">
      <c r="A178">
        <v>176</v>
      </c>
      <c r="B178">
        <f>IF(A178&gt;0,EOMONTH(B177,1),INDEX(extract[VALUATION_DATE], 1))</f>
        <v>50648</v>
      </c>
      <c r="C178">
        <f>IF(A178=0,DAYS360(INDEX(extract[ISSUE_DATE], 1),B178)/30,C177+1)</f>
        <v>194</v>
      </c>
      <c r="D178">
        <f t="shared" si="26"/>
        <v>17</v>
      </c>
      <c r="E178">
        <f>INDEX(extract[ISSUE_AGE], 1)+D178-1</f>
        <v>64</v>
      </c>
      <c r="F178">
        <f>INDEX(mortality_0[PROBABILITY],MATCH(E178, mortality_0[AGE]))</f>
        <v>1.0662E-2</v>
      </c>
      <c r="G178">
        <f t="shared" si="27"/>
        <v>8.9287168539342598E-4</v>
      </c>
      <c r="H178">
        <f>INDEX(valuation_rate_0[rate],0+1)</f>
        <v>4.2500000000000003E-2</v>
      </c>
      <c r="I178">
        <f t="shared" si="28"/>
        <v>0.54310574882141205</v>
      </c>
      <c r="J178">
        <f>IF(A178&gt;0,J177+L177-M177-N177,INDEX(extract[FUND_VALUE], 1))</f>
        <v>106783.04803084236</v>
      </c>
      <c r="K178">
        <f>IF((B178&lt;INDEX(extract[GUARANTEE_END], 1)),INDEX(extract[CURRENT_RATE], 1),INDEX(extract[MINIMUM_RATE], 1))</f>
        <v>0.01</v>
      </c>
      <c r="L178">
        <f t="shared" si="29"/>
        <v>88.580608307640645</v>
      </c>
      <c r="M178">
        <f t="shared" si="30"/>
        <v>95.343560066745368</v>
      </c>
      <c r="N178">
        <f>0</f>
        <v>0</v>
      </c>
      <c r="O178">
        <f>IF((D178&lt;=INDEX(surr_charge_sch_0[POLICY_YEAR],COUNTA(surr_charge_sch_0[POLICY_YEAR]))),INDEX(surr_charge_sch_0[SURRENDER_CHARGE_PERCENT],MATCH(D178, surr_charge_sch_0[POLICY_YEAR])),INDEX(surr_charge_sch_0[SURRENDER_CHARGE_PERCENT],COUNTA(surr_charge_sch_0[SURRENDER_CHARGE_PERCENT])))</f>
        <v>0</v>
      </c>
      <c r="P178">
        <f>IF((A178=0),INDEX(extract[AVAILABLE_FPWD], 1),(IF(MOD(C178, 12)=0,J178*INDEX(extract[FREE_PWD_PERCENT], 1),P177)))</f>
        <v>10679.657521943476</v>
      </c>
      <c r="Q178">
        <f t="shared" si="31"/>
        <v>96103.390508898883</v>
      </c>
      <c r="R178">
        <f t="shared" si="32"/>
        <v>0</v>
      </c>
      <c r="S178">
        <f t="shared" si="33"/>
        <v>106783.04803084236</v>
      </c>
      <c r="T178">
        <f t="shared" si="34"/>
        <v>57994.487262223447</v>
      </c>
      <c r="U178">
        <f t="shared" si="35"/>
        <v>0</v>
      </c>
      <c r="V178">
        <f t="shared" si="36"/>
        <v>6752.3163857364962</v>
      </c>
      <c r="W178">
        <f t="shared" si="37"/>
        <v>64746.80364795994</v>
      </c>
      <c r="X178">
        <f t="shared" si="38"/>
        <v>95873.677984339738</v>
      </c>
    </row>
    <row r="179" spans="1:24" x14ac:dyDescent="0.3">
      <c r="A179">
        <v>177</v>
      </c>
      <c r="B179">
        <f>IF(A179&gt;0,EOMONTH(B178,1),INDEX(extract[VALUATION_DATE], 1))</f>
        <v>50678</v>
      </c>
      <c r="C179">
        <f>IF(A179=0,DAYS360(INDEX(extract[ISSUE_DATE], 1),B179)/30,C178+1)</f>
        <v>195</v>
      </c>
      <c r="D179">
        <f t="shared" si="26"/>
        <v>17</v>
      </c>
      <c r="E179">
        <f>INDEX(extract[ISSUE_AGE], 1)+D179-1</f>
        <v>64</v>
      </c>
      <c r="F179">
        <f>INDEX(mortality_0[PROBABILITY],MATCH(E179, mortality_0[AGE]))</f>
        <v>1.0662E-2</v>
      </c>
      <c r="G179">
        <f t="shared" si="27"/>
        <v>8.9287168539342598E-4</v>
      </c>
      <c r="H179">
        <f>INDEX(valuation_rate_0[rate],0+1)</f>
        <v>4.2500000000000003E-2</v>
      </c>
      <c r="I179">
        <f t="shared" si="28"/>
        <v>0.54122526434467988</v>
      </c>
      <c r="J179">
        <f>IF(A179&gt;0,J178+L178-M178-N178,INDEX(extract[FUND_VALUE], 1))</f>
        <v>106776.28507908326</v>
      </c>
      <c r="K179">
        <f>IF((B179&lt;INDEX(extract[GUARANTEE_END], 1)),INDEX(extract[CURRENT_RATE], 1),INDEX(extract[MINIMUM_RATE], 1))</f>
        <v>0.01</v>
      </c>
      <c r="L179">
        <f t="shared" si="29"/>
        <v>88.574998181390981</v>
      </c>
      <c r="M179">
        <f t="shared" si="30"/>
        <v>95.337521618609998</v>
      </c>
      <c r="N179">
        <f>0</f>
        <v>0</v>
      </c>
      <c r="O179">
        <f>IF((D179&lt;=INDEX(surr_charge_sch_0[POLICY_YEAR],COUNTA(surr_charge_sch_0[POLICY_YEAR]))),INDEX(surr_charge_sch_0[SURRENDER_CHARGE_PERCENT],MATCH(D179, surr_charge_sch_0[POLICY_YEAR])),INDEX(surr_charge_sch_0[SURRENDER_CHARGE_PERCENT],COUNTA(surr_charge_sch_0[SURRENDER_CHARGE_PERCENT])))</f>
        <v>0</v>
      </c>
      <c r="P179">
        <f>IF((A179=0),INDEX(extract[AVAILABLE_FPWD], 1),(IF(MOD(C179, 12)=0,J179*INDEX(extract[FREE_PWD_PERCENT], 1),P178)))</f>
        <v>10679.657521943476</v>
      </c>
      <c r="Q179">
        <f t="shared" si="31"/>
        <v>96096.627557139785</v>
      </c>
      <c r="R179">
        <f t="shared" si="32"/>
        <v>0</v>
      </c>
      <c r="S179">
        <f t="shared" si="33"/>
        <v>106776.28507908326</v>
      </c>
      <c r="T179">
        <f t="shared" si="34"/>
        <v>57790.023117669734</v>
      </c>
      <c r="U179">
        <f t="shared" si="35"/>
        <v>0</v>
      </c>
      <c r="V179">
        <f t="shared" si="36"/>
        <v>6804.0980213218454</v>
      </c>
      <c r="W179">
        <f t="shared" si="37"/>
        <v>64594.121138991577</v>
      </c>
      <c r="X179">
        <f t="shared" si="38"/>
        <v>95873.677984339738</v>
      </c>
    </row>
    <row r="180" spans="1:24" x14ac:dyDescent="0.3">
      <c r="A180">
        <v>178</v>
      </c>
      <c r="B180">
        <f>IF(A180&gt;0,EOMONTH(B179,1),INDEX(extract[VALUATION_DATE], 1))</f>
        <v>50709</v>
      </c>
      <c r="C180">
        <f>IF(A180=0,DAYS360(INDEX(extract[ISSUE_DATE], 1),B180)/30,C179+1)</f>
        <v>196</v>
      </c>
      <c r="D180">
        <f t="shared" si="26"/>
        <v>17</v>
      </c>
      <c r="E180">
        <f>INDEX(extract[ISSUE_AGE], 1)+D180-1</f>
        <v>64</v>
      </c>
      <c r="F180">
        <f>INDEX(mortality_0[PROBABILITY],MATCH(E180, mortality_0[AGE]))</f>
        <v>1.0662E-2</v>
      </c>
      <c r="G180">
        <f t="shared" si="27"/>
        <v>8.9287168539342598E-4</v>
      </c>
      <c r="H180">
        <f>INDEX(valuation_rate_0[rate],0+1)</f>
        <v>4.2500000000000003E-2</v>
      </c>
      <c r="I180">
        <f t="shared" si="28"/>
        <v>0.53935129097904333</v>
      </c>
      <c r="J180">
        <f>IF(A180&gt;0,J179+L179-M179-N179,INDEX(extract[FUND_VALUE], 1))</f>
        <v>106769.52255564604</v>
      </c>
      <c r="K180">
        <f>IF((B180&lt;INDEX(extract[GUARANTEE_END], 1)),INDEX(extract[CURRENT_RATE], 1),INDEX(extract[MINIMUM_RATE], 1))</f>
        <v>0.01</v>
      </c>
      <c r="L180">
        <f t="shared" si="29"/>
        <v>88.569388410450642</v>
      </c>
      <c r="M180">
        <f t="shared" si="30"/>
        <v>95.331483552911081</v>
      </c>
      <c r="N180">
        <f>0</f>
        <v>0</v>
      </c>
      <c r="O180">
        <f>IF((D180&lt;=INDEX(surr_charge_sch_0[POLICY_YEAR],COUNTA(surr_charge_sch_0[POLICY_YEAR]))),INDEX(surr_charge_sch_0[SURRENDER_CHARGE_PERCENT],MATCH(D180, surr_charge_sch_0[POLICY_YEAR])),INDEX(surr_charge_sch_0[SURRENDER_CHARGE_PERCENT],COUNTA(surr_charge_sch_0[SURRENDER_CHARGE_PERCENT])))</f>
        <v>0</v>
      </c>
      <c r="P180">
        <f>IF((A180=0),INDEX(extract[AVAILABLE_FPWD], 1),(IF(MOD(C180, 12)=0,J180*INDEX(extract[FREE_PWD_PERCENT], 1),P179)))</f>
        <v>10679.657521943476</v>
      </c>
      <c r="Q180">
        <f t="shared" si="31"/>
        <v>96089.865033702561</v>
      </c>
      <c r="R180">
        <f t="shared" si="32"/>
        <v>0</v>
      </c>
      <c r="S180">
        <f t="shared" si="33"/>
        <v>106769.52255564604</v>
      </c>
      <c r="T180">
        <f t="shared" si="34"/>
        <v>57586.279827603772</v>
      </c>
      <c r="U180">
        <f t="shared" si="35"/>
        <v>0</v>
      </c>
      <c r="V180">
        <f t="shared" si="36"/>
        <v>6855.6970966618446</v>
      </c>
      <c r="W180">
        <f t="shared" si="37"/>
        <v>64441.976924265618</v>
      </c>
      <c r="X180">
        <f t="shared" si="38"/>
        <v>95873.677984339738</v>
      </c>
    </row>
    <row r="181" spans="1:24" x14ac:dyDescent="0.3">
      <c r="A181">
        <v>179</v>
      </c>
      <c r="B181">
        <f>IF(A181&gt;0,EOMONTH(B180,1),INDEX(extract[VALUATION_DATE], 1))</f>
        <v>50739</v>
      </c>
      <c r="C181">
        <f>IF(A181=0,DAYS360(INDEX(extract[ISSUE_DATE], 1),B181)/30,C180+1)</f>
        <v>197</v>
      </c>
      <c r="D181">
        <f t="shared" si="26"/>
        <v>17</v>
      </c>
      <c r="E181">
        <f>INDEX(extract[ISSUE_AGE], 1)+D181-1</f>
        <v>64</v>
      </c>
      <c r="F181">
        <f>INDEX(mortality_0[PROBABILITY],MATCH(E181, mortality_0[AGE]))</f>
        <v>1.0662E-2</v>
      </c>
      <c r="G181">
        <f t="shared" si="27"/>
        <v>8.9287168539342598E-4</v>
      </c>
      <c r="H181">
        <f>INDEX(valuation_rate_0[rate],0+1)</f>
        <v>4.2500000000000003E-2</v>
      </c>
      <c r="I181">
        <f t="shared" si="28"/>
        <v>0.53748380618001013</v>
      </c>
      <c r="J181">
        <f>IF(A181&gt;0,J180+L180-M180-N180,INDEX(extract[FUND_VALUE], 1))</f>
        <v>106762.76046050357</v>
      </c>
      <c r="K181">
        <f>IF((B181&lt;INDEX(extract[GUARANTEE_END], 1)),INDEX(extract[CURRENT_RATE], 1),INDEX(extract[MINIMUM_RATE], 1))</f>
        <v>0.01</v>
      </c>
      <c r="L181">
        <f t="shared" si="29"/>
        <v>88.563778994797133</v>
      </c>
      <c r="M181">
        <f t="shared" si="30"/>
        <v>95.325445869624446</v>
      </c>
      <c r="N181">
        <f>0</f>
        <v>0</v>
      </c>
      <c r="O181">
        <f>IF((D181&lt;=INDEX(surr_charge_sch_0[POLICY_YEAR],COUNTA(surr_charge_sch_0[POLICY_YEAR]))),INDEX(surr_charge_sch_0[SURRENDER_CHARGE_PERCENT],MATCH(D181, surr_charge_sch_0[POLICY_YEAR])),INDEX(surr_charge_sch_0[SURRENDER_CHARGE_PERCENT],COUNTA(surr_charge_sch_0[SURRENDER_CHARGE_PERCENT])))</f>
        <v>0</v>
      </c>
      <c r="P181">
        <f>IF((A181=0),INDEX(extract[AVAILABLE_FPWD], 1),(IF(MOD(C181, 12)=0,J181*INDEX(extract[FREE_PWD_PERCENT], 1),P180)))</f>
        <v>10679.657521943476</v>
      </c>
      <c r="Q181">
        <f t="shared" si="31"/>
        <v>96083.1029385601</v>
      </c>
      <c r="R181">
        <f t="shared" si="32"/>
        <v>0</v>
      </c>
      <c r="S181">
        <f t="shared" si="33"/>
        <v>106762.76046050357</v>
      </c>
      <c r="T181">
        <f t="shared" si="34"/>
        <v>57383.254850596153</v>
      </c>
      <c r="U181">
        <f t="shared" si="35"/>
        <v>0</v>
      </c>
      <c r="V181">
        <f t="shared" si="36"/>
        <v>6907.114255387055</v>
      </c>
      <c r="W181">
        <f t="shared" si="37"/>
        <v>64290.369105983205</v>
      </c>
      <c r="X181">
        <f t="shared" si="38"/>
        <v>95873.677984339738</v>
      </c>
    </row>
    <row r="182" spans="1:24" x14ac:dyDescent="0.3">
      <c r="A182">
        <v>180</v>
      </c>
      <c r="B182">
        <f>IF(A182&gt;0,EOMONTH(B181,1),INDEX(extract[VALUATION_DATE], 1))</f>
        <v>50770</v>
      </c>
      <c r="C182">
        <f>IF(A182=0,DAYS360(INDEX(extract[ISSUE_DATE], 1),B182)/30,C181+1)</f>
        <v>198</v>
      </c>
      <c r="D182">
        <f t="shared" si="26"/>
        <v>17</v>
      </c>
      <c r="E182">
        <f>INDEX(extract[ISSUE_AGE], 1)+D182-1</f>
        <v>64</v>
      </c>
      <c r="F182">
        <f>INDEX(mortality_0[PROBABILITY],MATCH(E182, mortality_0[AGE]))</f>
        <v>1.0662E-2</v>
      </c>
      <c r="G182">
        <f t="shared" si="27"/>
        <v>8.9287168539342598E-4</v>
      </c>
      <c r="H182">
        <f>INDEX(valuation_rate_0[rate],0+1)</f>
        <v>4.2500000000000003E-2</v>
      </c>
      <c r="I182">
        <f t="shared" si="28"/>
        <v>0.53562278748114744</v>
      </c>
      <c r="J182">
        <f>IF(A182&gt;0,J181+L181-M181-N181,INDEX(extract[FUND_VALUE], 1))</f>
        <v>106755.99879362875</v>
      </c>
      <c r="K182">
        <f>IF((B182&lt;INDEX(extract[GUARANTEE_END], 1)),INDEX(extract[CURRENT_RATE], 1),INDEX(extract[MINIMUM_RATE], 1))</f>
        <v>0.01</v>
      </c>
      <c r="L182">
        <f t="shared" si="29"/>
        <v>88.558169934407957</v>
      </c>
      <c r="M182">
        <f t="shared" si="30"/>
        <v>95.319408568725848</v>
      </c>
      <c r="N182">
        <f>0</f>
        <v>0</v>
      </c>
      <c r="O182">
        <f>IF((D182&lt;=INDEX(surr_charge_sch_0[POLICY_YEAR],COUNTA(surr_charge_sch_0[POLICY_YEAR]))),INDEX(surr_charge_sch_0[SURRENDER_CHARGE_PERCENT],MATCH(D182, surr_charge_sch_0[POLICY_YEAR])),INDEX(surr_charge_sch_0[SURRENDER_CHARGE_PERCENT],COUNTA(surr_charge_sch_0[SURRENDER_CHARGE_PERCENT])))</f>
        <v>0</v>
      </c>
      <c r="P182">
        <f>IF((A182=0),INDEX(extract[AVAILABLE_FPWD], 1),(IF(MOD(C182, 12)=0,J182*INDEX(extract[FREE_PWD_PERCENT], 1),P181)))</f>
        <v>10679.657521943476</v>
      </c>
      <c r="Q182">
        <f t="shared" si="31"/>
        <v>96076.341271685276</v>
      </c>
      <c r="R182">
        <f t="shared" si="32"/>
        <v>0</v>
      </c>
      <c r="S182">
        <f t="shared" si="33"/>
        <v>106755.99879362875</v>
      </c>
      <c r="T182">
        <f t="shared" si="34"/>
        <v>57180.945654177449</v>
      </c>
      <c r="U182">
        <f t="shared" si="35"/>
        <v>0</v>
      </c>
      <c r="V182">
        <f t="shared" si="36"/>
        <v>6958.3501388588675</v>
      </c>
      <c r="W182">
        <f t="shared" si="37"/>
        <v>64139.295793036319</v>
      </c>
      <c r="X182">
        <f t="shared" si="38"/>
        <v>95873.677984339738</v>
      </c>
    </row>
    <row r="183" spans="1:24" x14ac:dyDescent="0.3">
      <c r="A183">
        <v>181</v>
      </c>
      <c r="B183">
        <f>IF(A183&gt;0,EOMONTH(B182,1),INDEX(extract[VALUATION_DATE], 1))</f>
        <v>50801</v>
      </c>
      <c r="C183">
        <f>IF(A183=0,DAYS360(INDEX(extract[ISSUE_DATE], 1),B183)/30,C182+1)</f>
        <v>199</v>
      </c>
      <c r="D183">
        <f t="shared" si="26"/>
        <v>17</v>
      </c>
      <c r="E183">
        <f>INDEX(extract[ISSUE_AGE], 1)+D183-1</f>
        <v>64</v>
      </c>
      <c r="F183">
        <f>INDEX(mortality_0[PROBABILITY],MATCH(E183, mortality_0[AGE]))</f>
        <v>1.0662E-2</v>
      </c>
      <c r="G183">
        <f t="shared" si="27"/>
        <v>8.9287168539342598E-4</v>
      </c>
      <c r="H183">
        <f>INDEX(valuation_rate_0[rate],0+1)</f>
        <v>4.2500000000000003E-2</v>
      </c>
      <c r="I183">
        <f t="shared" si="28"/>
        <v>0.5337682124938119</v>
      </c>
      <c r="J183">
        <f>IF(A183&gt;0,J182+L182-M182-N182,INDEX(extract[FUND_VALUE], 1))</f>
        <v>106749.23755499443</v>
      </c>
      <c r="K183">
        <f>IF((B183&lt;INDEX(extract[GUARANTEE_END], 1)),INDEX(extract[CURRENT_RATE], 1),INDEX(extract[MINIMUM_RATE], 1))</f>
        <v>0.01</v>
      </c>
      <c r="L183">
        <f t="shared" si="29"/>
        <v>88.552561229260604</v>
      </c>
      <c r="M183">
        <f t="shared" si="30"/>
        <v>95.313371650191073</v>
      </c>
      <c r="N183">
        <f>0</f>
        <v>0</v>
      </c>
      <c r="O183">
        <f>IF((D183&lt;=INDEX(surr_charge_sch_0[POLICY_YEAR],COUNTA(surr_charge_sch_0[POLICY_YEAR]))),INDEX(surr_charge_sch_0[SURRENDER_CHARGE_PERCENT],MATCH(D183, surr_charge_sch_0[POLICY_YEAR])),INDEX(surr_charge_sch_0[SURRENDER_CHARGE_PERCENT],COUNTA(surr_charge_sch_0[SURRENDER_CHARGE_PERCENT])))</f>
        <v>0</v>
      </c>
      <c r="P183">
        <f>IF((A183=0),INDEX(extract[AVAILABLE_FPWD], 1),(IF(MOD(C183, 12)=0,J183*INDEX(extract[FREE_PWD_PERCENT], 1),P182)))</f>
        <v>10679.657521943476</v>
      </c>
      <c r="Q183">
        <f t="shared" si="31"/>
        <v>96069.580033050952</v>
      </c>
      <c r="R183">
        <f t="shared" si="32"/>
        <v>0</v>
      </c>
      <c r="S183">
        <f t="shared" si="33"/>
        <v>106749.23755499443</v>
      </c>
      <c r="T183">
        <f t="shared" si="34"/>
        <v>56979.349714806667</v>
      </c>
      <c r="U183">
        <f t="shared" si="35"/>
        <v>0</v>
      </c>
      <c r="V183">
        <f t="shared" si="36"/>
        <v>7009.4053861775028</v>
      </c>
      <c r="W183">
        <f t="shared" si="37"/>
        <v>63988.75510098417</v>
      </c>
      <c r="X183">
        <f t="shared" si="38"/>
        <v>95873.677984339738</v>
      </c>
    </row>
    <row r="184" spans="1:24" x14ac:dyDescent="0.3">
      <c r="A184">
        <v>182</v>
      </c>
      <c r="B184">
        <f>IF(A184&gt;0,EOMONTH(B183,1),INDEX(extract[VALUATION_DATE], 1))</f>
        <v>50829</v>
      </c>
      <c r="C184">
        <f>IF(A184=0,DAYS360(INDEX(extract[ISSUE_DATE], 1),B184)/30,C183+1)</f>
        <v>200</v>
      </c>
      <c r="D184">
        <f t="shared" si="26"/>
        <v>17</v>
      </c>
      <c r="E184">
        <f>INDEX(extract[ISSUE_AGE], 1)+D184-1</f>
        <v>64</v>
      </c>
      <c r="F184">
        <f>INDEX(mortality_0[PROBABILITY],MATCH(E184, mortality_0[AGE]))</f>
        <v>1.0662E-2</v>
      </c>
      <c r="G184">
        <f t="shared" si="27"/>
        <v>8.9287168539342598E-4</v>
      </c>
      <c r="H184">
        <f>INDEX(valuation_rate_0[rate],0+1)</f>
        <v>4.2500000000000003E-2</v>
      </c>
      <c r="I184">
        <f t="shared" si="28"/>
        <v>0.53192005890687988</v>
      </c>
      <c r="J184">
        <f>IF(A184&gt;0,J183+L183-M183-N183,INDEX(extract[FUND_VALUE], 1))</f>
        <v>106742.47674457349</v>
      </c>
      <c r="K184">
        <f>IF((B184&lt;INDEX(extract[GUARANTEE_END], 1)),INDEX(extract[CURRENT_RATE], 1),INDEX(extract[MINIMUM_RATE], 1))</f>
        <v>0.01</v>
      </c>
      <c r="L184">
        <f t="shared" si="29"/>
        <v>88.546952879332565</v>
      </c>
      <c r="M184">
        <f t="shared" si="30"/>
        <v>95.307335113995904</v>
      </c>
      <c r="N184">
        <f>0</f>
        <v>0</v>
      </c>
      <c r="O184">
        <f>IF((D184&lt;=INDEX(surr_charge_sch_0[POLICY_YEAR],COUNTA(surr_charge_sch_0[POLICY_YEAR]))),INDEX(surr_charge_sch_0[SURRENDER_CHARGE_PERCENT],MATCH(D184, surr_charge_sch_0[POLICY_YEAR])),INDEX(surr_charge_sch_0[SURRENDER_CHARGE_PERCENT],COUNTA(surr_charge_sch_0[SURRENDER_CHARGE_PERCENT])))</f>
        <v>0</v>
      </c>
      <c r="P184">
        <f>IF((A184=0),INDEX(extract[AVAILABLE_FPWD], 1),(IF(MOD(C184, 12)=0,J184*INDEX(extract[FREE_PWD_PERCENT], 1),P183)))</f>
        <v>10679.657521943476</v>
      </c>
      <c r="Q184">
        <f t="shared" si="31"/>
        <v>96062.819222630016</v>
      </c>
      <c r="R184">
        <f t="shared" si="32"/>
        <v>0</v>
      </c>
      <c r="S184">
        <f t="shared" si="33"/>
        <v>106742.47674457349</v>
      </c>
      <c r="T184">
        <f t="shared" si="34"/>
        <v>56778.464517839784</v>
      </c>
      <c r="U184">
        <f t="shared" si="35"/>
        <v>0</v>
      </c>
      <c r="V184">
        <f t="shared" si="36"/>
        <v>7060.2806341899841</v>
      </c>
      <c r="W184">
        <f t="shared" si="37"/>
        <v>63838.745152029769</v>
      </c>
      <c r="X184">
        <f t="shared" si="38"/>
        <v>95873.677984339738</v>
      </c>
    </row>
    <row r="185" spans="1:24" x14ac:dyDescent="0.3">
      <c r="A185">
        <v>183</v>
      </c>
      <c r="B185">
        <f>IF(A185&gt;0,EOMONTH(B184,1),INDEX(extract[VALUATION_DATE], 1))</f>
        <v>50860</v>
      </c>
      <c r="C185">
        <f>IF(A185=0,DAYS360(INDEX(extract[ISSUE_DATE], 1),B185)/30,C184+1)</f>
        <v>201</v>
      </c>
      <c r="D185">
        <f t="shared" si="26"/>
        <v>17</v>
      </c>
      <c r="E185">
        <f>INDEX(extract[ISSUE_AGE], 1)+D185-1</f>
        <v>64</v>
      </c>
      <c r="F185">
        <f>INDEX(mortality_0[PROBABILITY],MATCH(E185, mortality_0[AGE]))</f>
        <v>1.0662E-2</v>
      </c>
      <c r="G185">
        <f t="shared" si="27"/>
        <v>8.9287168539342598E-4</v>
      </c>
      <c r="H185">
        <f>INDEX(valuation_rate_0[rate],0+1)</f>
        <v>4.2500000000000003E-2</v>
      </c>
      <c r="I185">
        <f t="shared" si="28"/>
        <v>0.53007830448647919</v>
      </c>
      <c r="J185">
        <f>IF(A185&gt;0,J184+L184-M184-N184,INDEX(extract[FUND_VALUE], 1))</f>
        <v>106735.71636233883</v>
      </c>
      <c r="K185">
        <f>IF((B185&lt;INDEX(extract[GUARANTEE_END], 1)),INDEX(extract[CURRENT_RATE], 1),INDEX(extract[MINIMUM_RATE], 1))</f>
        <v>0.01</v>
      </c>
      <c r="L185">
        <f t="shared" si="29"/>
        <v>88.541344884601372</v>
      </c>
      <c r="M185">
        <f t="shared" si="30"/>
        <v>95.301298960116142</v>
      </c>
      <c r="N185">
        <f>0</f>
        <v>0</v>
      </c>
      <c r="O185">
        <f>IF((D185&lt;=INDEX(surr_charge_sch_0[POLICY_YEAR],COUNTA(surr_charge_sch_0[POLICY_YEAR]))),INDEX(surr_charge_sch_0[SURRENDER_CHARGE_PERCENT],MATCH(D185, surr_charge_sch_0[POLICY_YEAR])),INDEX(surr_charge_sch_0[SURRENDER_CHARGE_PERCENT],COUNTA(surr_charge_sch_0[SURRENDER_CHARGE_PERCENT])))</f>
        <v>0</v>
      </c>
      <c r="P185">
        <f>IF((A185=0),INDEX(extract[AVAILABLE_FPWD], 1),(IF(MOD(C185, 12)=0,J185*INDEX(extract[FREE_PWD_PERCENT], 1),P184)))</f>
        <v>10679.657521943476</v>
      </c>
      <c r="Q185">
        <f t="shared" si="31"/>
        <v>96056.058840395359</v>
      </c>
      <c r="R185">
        <f t="shared" si="32"/>
        <v>0</v>
      </c>
      <c r="S185">
        <f t="shared" si="33"/>
        <v>106735.71636233883</v>
      </c>
      <c r="T185">
        <f t="shared" si="34"/>
        <v>56578.287557498326</v>
      </c>
      <c r="U185">
        <f t="shared" si="35"/>
        <v>0</v>
      </c>
      <c r="V185">
        <f t="shared" si="36"/>
        <v>7110.9765174980785</v>
      </c>
      <c r="W185">
        <f t="shared" si="37"/>
        <v>63689.264074996405</v>
      </c>
      <c r="X185">
        <f t="shared" si="38"/>
        <v>95873.677984339738</v>
      </c>
    </row>
    <row r="186" spans="1:24" x14ac:dyDescent="0.3">
      <c r="A186">
        <v>184</v>
      </c>
      <c r="B186">
        <f>IF(A186&gt;0,EOMONTH(B185,1),INDEX(extract[VALUATION_DATE], 1))</f>
        <v>50890</v>
      </c>
      <c r="C186">
        <f>IF(A186=0,DAYS360(INDEX(extract[ISSUE_DATE], 1),B186)/30,C185+1)</f>
        <v>202</v>
      </c>
      <c r="D186">
        <f t="shared" si="26"/>
        <v>17</v>
      </c>
      <c r="E186">
        <f>INDEX(extract[ISSUE_AGE], 1)+D186-1</f>
        <v>64</v>
      </c>
      <c r="F186">
        <f>INDEX(mortality_0[PROBABILITY],MATCH(E186, mortality_0[AGE]))</f>
        <v>1.0662E-2</v>
      </c>
      <c r="G186">
        <f t="shared" si="27"/>
        <v>8.9287168539342598E-4</v>
      </c>
      <c r="H186">
        <f>INDEX(valuation_rate_0[rate],0+1)</f>
        <v>4.2500000000000003E-2</v>
      </c>
      <c r="I186">
        <f t="shared" si="28"/>
        <v>0.52824292707572174</v>
      </c>
      <c r="J186">
        <f>IF(A186&gt;0,J185+L185-M185-N185,INDEX(extract[FUND_VALUE], 1))</f>
        <v>106728.95640826333</v>
      </c>
      <c r="K186">
        <f>IF((B186&lt;INDEX(extract[GUARANTEE_END], 1)),INDEX(extract[CURRENT_RATE], 1),INDEX(extract[MINIMUM_RATE], 1))</f>
        <v>0.01</v>
      </c>
      <c r="L186">
        <f t="shared" si="29"/>
        <v>88.535737245044501</v>
      </c>
      <c r="M186">
        <f t="shared" si="30"/>
        <v>95.295263188527571</v>
      </c>
      <c r="N186">
        <f>0</f>
        <v>0</v>
      </c>
      <c r="O186">
        <f>IF((D186&lt;=INDEX(surr_charge_sch_0[POLICY_YEAR],COUNTA(surr_charge_sch_0[POLICY_YEAR]))),INDEX(surr_charge_sch_0[SURRENDER_CHARGE_PERCENT],MATCH(D186, surr_charge_sch_0[POLICY_YEAR])),INDEX(surr_charge_sch_0[SURRENDER_CHARGE_PERCENT],COUNTA(surr_charge_sch_0[SURRENDER_CHARGE_PERCENT])))</f>
        <v>0</v>
      </c>
      <c r="P186">
        <f>IF((A186=0),INDEX(extract[AVAILABLE_FPWD], 1),(IF(MOD(C186, 12)=0,J186*INDEX(extract[FREE_PWD_PERCENT], 1),P185)))</f>
        <v>10679.657521943476</v>
      </c>
      <c r="Q186">
        <f t="shared" si="31"/>
        <v>96049.298886319855</v>
      </c>
      <c r="R186">
        <f t="shared" si="32"/>
        <v>0</v>
      </c>
      <c r="S186">
        <f t="shared" si="33"/>
        <v>106728.95640826333</v>
      </c>
      <c r="T186">
        <f t="shared" si="34"/>
        <v>56378.816336838128</v>
      </c>
      <c r="U186">
        <f t="shared" si="35"/>
        <v>0</v>
      </c>
      <c r="V186">
        <f t="shared" si="36"/>
        <v>7161.4936684662161</v>
      </c>
      <c r="W186">
        <f t="shared" si="37"/>
        <v>63540.310005304345</v>
      </c>
      <c r="X186">
        <f t="shared" si="38"/>
        <v>95873.677984339738</v>
      </c>
    </row>
    <row r="187" spans="1:24" x14ac:dyDescent="0.3">
      <c r="A187">
        <v>185</v>
      </c>
      <c r="B187">
        <f>IF(A187&gt;0,EOMONTH(B186,1),INDEX(extract[VALUATION_DATE], 1))</f>
        <v>50921</v>
      </c>
      <c r="C187">
        <f>IF(A187=0,DAYS360(INDEX(extract[ISSUE_DATE], 1),B187)/30,C186+1)</f>
        <v>203</v>
      </c>
      <c r="D187">
        <f t="shared" si="26"/>
        <v>17</v>
      </c>
      <c r="E187">
        <f>INDEX(extract[ISSUE_AGE], 1)+D187-1</f>
        <v>64</v>
      </c>
      <c r="F187">
        <f>INDEX(mortality_0[PROBABILITY],MATCH(E187, mortality_0[AGE]))</f>
        <v>1.0662E-2</v>
      </c>
      <c r="G187">
        <f t="shared" si="27"/>
        <v>8.9287168539342598E-4</v>
      </c>
      <c r="H187">
        <f>INDEX(valuation_rate_0[rate],0+1)</f>
        <v>4.2500000000000003E-2</v>
      </c>
      <c r="I187">
        <f t="shared" si="28"/>
        <v>0.52641390459443671</v>
      </c>
      <c r="J187">
        <f>IF(A187&gt;0,J186+L186-M186-N186,INDEX(extract[FUND_VALUE], 1))</f>
        <v>106722.19688231984</v>
      </c>
      <c r="K187">
        <f>IF((B187&lt;INDEX(extract[GUARANTEE_END], 1)),INDEX(extract[CURRENT_RATE], 1),INDEX(extract[MINIMUM_RATE], 1))</f>
        <v>0.01</v>
      </c>
      <c r="L187">
        <f t="shared" si="29"/>
        <v>88.530129960639471</v>
      </c>
      <c r="M187">
        <f t="shared" si="30"/>
        <v>95.289227799205946</v>
      </c>
      <c r="N187">
        <f>0</f>
        <v>0</v>
      </c>
      <c r="O187">
        <f>IF((D187&lt;=INDEX(surr_charge_sch_0[POLICY_YEAR],COUNTA(surr_charge_sch_0[POLICY_YEAR]))),INDEX(surr_charge_sch_0[SURRENDER_CHARGE_PERCENT],MATCH(D187, surr_charge_sch_0[POLICY_YEAR])),INDEX(surr_charge_sch_0[SURRENDER_CHARGE_PERCENT],COUNTA(surr_charge_sch_0[SURRENDER_CHARGE_PERCENT])))</f>
        <v>0</v>
      </c>
      <c r="P187">
        <f>IF((A187=0),INDEX(extract[AVAILABLE_FPWD], 1),(IF(MOD(C187, 12)=0,J187*INDEX(extract[FREE_PWD_PERCENT], 1),P186)))</f>
        <v>10679.657521943476</v>
      </c>
      <c r="Q187">
        <f t="shared" si="31"/>
        <v>96042.539360376366</v>
      </c>
      <c r="R187">
        <f t="shared" si="32"/>
        <v>0</v>
      </c>
      <c r="S187">
        <f t="shared" si="33"/>
        <v>106722.19688231984</v>
      </c>
      <c r="T187">
        <f t="shared" si="34"/>
        <v>56180.048367718206</v>
      </c>
      <c r="U187">
        <f t="shared" si="35"/>
        <v>0</v>
      </c>
      <c r="V187">
        <f t="shared" si="36"/>
        <v>7211.8327172293748</v>
      </c>
      <c r="W187">
        <f t="shared" si="37"/>
        <v>63391.881084947578</v>
      </c>
      <c r="X187">
        <f t="shared" si="38"/>
        <v>95873.677984339738</v>
      </c>
    </row>
    <row r="188" spans="1:24" x14ac:dyDescent="0.3">
      <c r="A188">
        <v>186</v>
      </c>
      <c r="B188">
        <f>IF(A188&gt;0,EOMONTH(B187,1),INDEX(extract[VALUATION_DATE], 1))</f>
        <v>50951</v>
      </c>
      <c r="C188">
        <f>IF(A188=0,DAYS360(INDEX(extract[ISSUE_DATE], 1),B188)/30,C187+1)</f>
        <v>204</v>
      </c>
      <c r="D188">
        <f t="shared" si="26"/>
        <v>18</v>
      </c>
      <c r="E188">
        <f>INDEX(extract[ISSUE_AGE], 1)+D188-1</f>
        <v>65</v>
      </c>
      <c r="F188">
        <f>INDEX(mortality_0[PROBABILITY],MATCH(E188, mortality_0[AGE]))</f>
        <v>1.1748E-2</v>
      </c>
      <c r="G188">
        <f t="shared" si="27"/>
        <v>9.8431133314047514E-4</v>
      </c>
      <c r="H188">
        <f>INDEX(valuation_rate_0[rate],0+1)</f>
        <v>4.2500000000000003E-2</v>
      </c>
      <c r="I188">
        <f t="shared" si="28"/>
        <v>0.52459121503890538</v>
      </c>
      <c r="J188">
        <f>IF(A188&gt;0,J187+L187-M187-N187,INDEX(extract[FUND_VALUE], 1))</f>
        <v>106715.43778448127</v>
      </c>
      <c r="K188">
        <f>IF((B188&lt;INDEX(extract[GUARANTEE_END], 1)),INDEX(extract[CURRENT_RATE], 1),INDEX(extract[MINIMUM_RATE], 1))</f>
        <v>0.01</v>
      </c>
      <c r="L188">
        <f t="shared" si="29"/>
        <v>88.524523031363785</v>
      </c>
      <c r="M188">
        <f t="shared" si="30"/>
        <v>105.04121483231219</v>
      </c>
      <c r="N188">
        <f>0</f>
        <v>0</v>
      </c>
      <c r="O188">
        <f>IF((D188&lt;=INDEX(surr_charge_sch_0[POLICY_YEAR],COUNTA(surr_charge_sch_0[POLICY_YEAR]))),INDEX(surr_charge_sch_0[SURRENDER_CHARGE_PERCENT],MATCH(D188, surr_charge_sch_0[POLICY_YEAR])),INDEX(surr_charge_sch_0[SURRENDER_CHARGE_PERCENT],COUNTA(surr_charge_sch_0[SURRENDER_CHARGE_PERCENT])))</f>
        <v>0</v>
      </c>
      <c r="P188">
        <f>IF((A188=0),INDEX(extract[AVAILABLE_FPWD], 1),(IF(MOD(C188, 12)=0,J188*INDEX(extract[FREE_PWD_PERCENT], 1),P187)))</f>
        <v>10671.543778448127</v>
      </c>
      <c r="Q188">
        <f t="shared" si="31"/>
        <v>96043.894006033137</v>
      </c>
      <c r="R188">
        <f t="shared" si="32"/>
        <v>0</v>
      </c>
      <c r="S188">
        <f t="shared" si="33"/>
        <v>106715.43778448127</v>
      </c>
      <c r="T188">
        <f t="shared" si="34"/>
        <v>55981.981170769744</v>
      </c>
      <c r="U188">
        <f t="shared" si="35"/>
        <v>0</v>
      </c>
      <c r="V188">
        <f t="shared" si="36"/>
        <v>7261.9942917009439</v>
      </c>
      <c r="W188">
        <f t="shared" si="37"/>
        <v>63243.975462470691</v>
      </c>
      <c r="X188">
        <f t="shared" si="38"/>
        <v>95873.677984339738</v>
      </c>
    </row>
    <row r="189" spans="1:24" x14ac:dyDescent="0.3">
      <c r="A189">
        <v>187</v>
      </c>
      <c r="B189">
        <f>IF(A189&gt;0,EOMONTH(B188,1),INDEX(extract[VALUATION_DATE], 1))</f>
        <v>50982</v>
      </c>
      <c r="C189">
        <f>IF(A189=0,DAYS360(INDEX(extract[ISSUE_DATE], 1),B189)/30,C188+1)</f>
        <v>205</v>
      </c>
      <c r="D189">
        <f t="shared" si="26"/>
        <v>18</v>
      </c>
      <c r="E189">
        <f>INDEX(extract[ISSUE_AGE], 1)+D189-1</f>
        <v>65</v>
      </c>
      <c r="F189">
        <f>INDEX(mortality_0[PROBABILITY],MATCH(E189, mortality_0[AGE]))</f>
        <v>1.1748E-2</v>
      </c>
      <c r="G189">
        <f t="shared" si="27"/>
        <v>9.8431133314047514E-4</v>
      </c>
      <c r="H189">
        <f>INDEX(valuation_rate_0[rate],0+1)</f>
        <v>4.2500000000000003E-2</v>
      </c>
      <c r="I189">
        <f t="shared" si="28"/>
        <v>0.52277483648159584</v>
      </c>
      <c r="J189">
        <f>IF(A189&gt;0,J188+L188-M188-N188,INDEX(extract[FUND_VALUE], 1))</f>
        <v>106698.92109268032</v>
      </c>
      <c r="K189">
        <f>IF((B189&lt;INDEX(extract[GUARANTEE_END], 1)),INDEX(extract[CURRENT_RATE], 1),INDEX(extract[MINIMUM_RATE], 1))</f>
        <v>0.01</v>
      </c>
      <c r="L189">
        <f t="shared" si="29"/>
        <v>88.510821805991981</v>
      </c>
      <c r="M189">
        <f t="shared" si="30"/>
        <v>105.02495726538653</v>
      </c>
      <c r="N189">
        <f>0</f>
        <v>0</v>
      </c>
      <c r="O189">
        <f>IF((D189&lt;=INDEX(surr_charge_sch_0[POLICY_YEAR],COUNTA(surr_charge_sch_0[POLICY_YEAR]))),INDEX(surr_charge_sch_0[SURRENDER_CHARGE_PERCENT],MATCH(D189, surr_charge_sch_0[POLICY_YEAR])),INDEX(surr_charge_sch_0[SURRENDER_CHARGE_PERCENT],COUNTA(surr_charge_sch_0[SURRENDER_CHARGE_PERCENT])))</f>
        <v>0</v>
      </c>
      <c r="P189">
        <f>IF((A189=0),INDEX(extract[AVAILABLE_FPWD], 1),(IF(MOD(C189, 12)=0,J189*INDEX(extract[FREE_PWD_PERCENT], 1),P188)))</f>
        <v>10671.543778448127</v>
      </c>
      <c r="Q189">
        <f t="shared" si="31"/>
        <v>96027.377314232188</v>
      </c>
      <c r="R189">
        <f t="shared" si="32"/>
        <v>0</v>
      </c>
      <c r="S189">
        <f t="shared" si="33"/>
        <v>106698.92109268032</v>
      </c>
      <c r="T189">
        <f t="shared" si="34"/>
        <v>55779.51102698865</v>
      </c>
      <c r="U189">
        <f t="shared" si="35"/>
        <v>0</v>
      </c>
      <c r="V189">
        <f t="shared" si="36"/>
        <v>7317.0979902189893</v>
      </c>
      <c r="W189">
        <f t="shared" si="37"/>
        <v>63096.609017207636</v>
      </c>
      <c r="X189">
        <f t="shared" si="38"/>
        <v>95873.677984339738</v>
      </c>
    </row>
    <row r="190" spans="1:24" x14ac:dyDescent="0.3">
      <c r="A190">
        <v>188</v>
      </c>
      <c r="B190">
        <f>IF(A190&gt;0,EOMONTH(B189,1),INDEX(extract[VALUATION_DATE], 1))</f>
        <v>51013</v>
      </c>
      <c r="C190">
        <f>IF(A190=0,DAYS360(INDEX(extract[ISSUE_DATE], 1),B190)/30,C189+1)</f>
        <v>206</v>
      </c>
      <c r="D190">
        <f t="shared" si="26"/>
        <v>18</v>
      </c>
      <c r="E190">
        <f>INDEX(extract[ISSUE_AGE], 1)+D190-1</f>
        <v>65</v>
      </c>
      <c r="F190">
        <f>INDEX(mortality_0[PROBABILITY],MATCH(E190, mortality_0[AGE]))</f>
        <v>1.1748E-2</v>
      </c>
      <c r="G190">
        <f t="shared" si="27"/>
        <v>9.8431133314047514E-4</v>
      </c>
      <c r="H190">
        <f>INDEX(valuation_rate_0[rate],0+1)</f>
        <v>4.2500000000000003E-2</v>
      </c>
      <c r="I190">
        <f t="shared" si="28"/>
        <v>0.52096474707089968</v>
      </c>
      <c r="J190">
        <f>IF(A190&gt;0,J189+L189-M189-N189,INDEX(extract[FUND_VALUE], 1))</f>
        <v>106682.40695722093</v>
      </c>
      <c r="K190">
        <f>IF((B190&lt;INDEX(extract[GUARANTEE_END], 1)),INDEX(extract[CURRENT_RATE], 1),INDEX(extract[MINIMUM_RATE], 1))</f>
        <v>0.01</v>
      </c>
      <c r="L190">
        <f t="shared" si="29"/>
        <v>88.49712270120294</v>
      </c>
      <c r="M190">
        <f t="shared" si="30"/>
        <v>105.00870221469683</v>
      </c>
      <c r="N190">
        <f>0</f>
        <v>0</v>
      </c>
      <c r="O190">
        <f>IF((D190&lt;=INDEX(surr_charge_sch_0[POLICY_YEAR],COUNTA(surr_charge_sch_0[POLICY_YEAR]))),INDEX(surr_charge_sch_0[SURRENDER_CHARGE_PERCENT],MATCH(D190, surr_charge_sch_0[POLICY_YEAR])),INDEX(surr_charge_sch_0[SURRENDER_CHARGE_PERCENT],COUNTA(surr_charge_sch_0[SURRENDER_CHARGE_PERCENT])))</f>
        <v>0</v>
      </c>
      <c r="P190">
        <f>IF((A190=0),INDEX(extract[AVAILABLE_FPWD], 1),(IF(MOD(C190, 12)=0,J190*INDEX(extract[FREE_PWD_PERCENT], 1),P189)))</f>
        <v>10671.543778448127</v>
      </c>
      <c r="Q190">
        <f t="shared" si="31"/>
        <v>96010.863178772794</v>
      </c>
      <c r="R190">
        <f t="shared" si="32"/>
        <v>0</v>
      </c>
      <c r="S190">
        <f t="shared" si="33"/>
        <v>106682.40695722093</v>
      </c>
      <c r="T190">
        <f t="shared" si="34"/>
        <v>55577.773157383388</v>
      </c>
      <c r="U190">
        <f t="shared" si="35"/>
        <v>0</v>
      </c>
      <c r="V190">
        <f t="shared" si="36"/>
        <v>7372.0023950798886</v>
      </c>
      <c r="W190">
        <f t="shared" si="37"/>
        <v>62949.775552463274</v>
      </c>
      <c r="X190">
        <f t="shared" si="38"/>
        <v>95873.677984339738</v>
      </c>
    </row>
    <row r="191" spans="1:24" x14ac:dyDescent="0.3">
      <c r="A191">
        <v>189</v>
      </c>
      <c r="B191">
        <f>IF(A191&gt;0,EOMONTH(B190,1),INDEX(extract[VALUATION_DATE], 1))</f>
        <v>51043</v>
      </c>
      <c r="C191">
        <f>IF(A191=0,DAYS360(INDEX(extract[ISSUE_DATE], 1),B191)/30,C190+1)</f>
        <v>207</v>
      </c>
      <c r="D191">
        <f t="shared" si="26"/>
        <v>18</v>
      </c>
      <c r="E191">
        <f>INDEX(extract[ISSUE_AGE], 1)+D191-1</f>
        <v>65</v>
      </c>
      <c r="F191">
        <f>INDEX(mortality_0[PROBABILITY],MATCH(E191, mortality_0[AGE]))</f>
        <v>1.1748E-2</v>
      </c>
      <c r="G191">
        <f t="shared" si="27"/>
        <v>9.8431133314047514E-4</v>
      </c>
      <c r="H191">
        <f>INDEX(valuation_rate_0[rate],0+1)</f>
        <v>4.2500000000000003E-2</v>
      </c>
      <c r="I191">
        <f t="shared" si="28"/>
        <v>0.51916092503086875</v>
      </c>
      <c r="J191">
        <f>IF(A191&gt;0,J190+L190-M190-N190,INDEX(extract[FUND_VALUE], 1))</f>
        <v>106665.89537770743</v>
      </c>
      <c r="K191">
        <f>IF((B191&lt;INDEX(extract[GUARANTEE_END], 1)),INDEX(extract[CURRENT_RATE], 1),INDEX(extract[MINIMUM_RATE], 1))</f>
        <v>0.01</v>
      </c>
      <c r="L191">
        <f t="shared" si="29"/>
        <v>88.483425716668449</v>
      </c>
      <c r="M191">
        <f t="shared" si="30"/>
        <v>104.99244967985365</v>
      </c>
      <c r="N191">
        <f>0</f>
        <v>0</v>
      </c>
      <c r="O191">
        <f>IF((D191&lt;=INDEX(surr_charge_sch_0[POLICY_YEAR],COUNTA(surr_charge_sch_0[POLICY_YEAR]))),INDEX(surr_charge_sch_0[SURRENDER_CHARGE_PERCENT],MATCH(D191, surr_charge_sch_0[POLICY_YEAR])),INDEX(surr_charge_sch_0[SURRENDER_CHARGE_PERCENT],COUNTA(surr_charge_sch_0[SURRENDER_CHARGE_PERCENT])))</f>
        <v>0</v>
      </c>
      <c r="P191">
        <f>IF((A191=0),INDEX(extract[AVAILABLE_FPWD], 1),(IF(MOD(C191, 12)=0,J191*INDEX(extract[FREE_PWD_PERCENT], 1),P190)))</f>
        <v>10671.543778448127</v>
      </c>
      <c r="Q191">
        <f t="shared" si="31"/>
        <v>95994.351599259302</v>
      </c>
      <c r="R191">
        <f t="shared" si="32"/>
        <v>0</v>
      </c>
      <c r="S191">
        <f t="shared" si="33"/>
        <v>106665.89537770743</v>
      </c>
      <c r="T191">
        <f t="shared" si="34"/>
        <v>55376.764913536455</v>
      </c>
      <c r="U191">
        <f t="shared" si="35"/>
        <v>0</v>
      </c>
      <c r="V191">
        <f t="shared" si="36"/>
        <v>7426.7082270694118</v>
      </c>
      <c r="W191">
        <f t="shared" si="37"/>
        <v>62803.473140605871</v>
      </c>
      <c r="X191">
        <f t="shared" si="38"/>
        <v>95873.677984339738</v>
      </c>
    </row>
    <row r="192" spans="1:24" x14ac:dyDescent="0.3">
      <c r="A192">
        <v>190</v>
      </c>
      <c r="B192">
        <f>IF(A192&gt;0,EOMONTH(B191,1),INDEX(extract[VALUATION_DATE], 1))</f>
        <v>51074</v>
      </c>
      <c r="C192">
        <f>IF(A192=0,DAYS360(INDEX(extract[ISSUE_DATE], 1),B192)/30,C191+1)</f>
        <v>208</v>
      </c>
      <c r="D192">
        <f t="shared" si="26"/>
        <v>18</v>
      </c>
      <c r="E192">
        <f>INDEX(extract[ISSUE_AGE], 1)+D192-1</f>
        <v>65</v>
      </c>
      <c r="F192">
        <f>INDEX(mortality_0[PROBABILITY],MATCH(E192, mortality_0[AGE]))</f>
        <v>1.1748E-2</v>
      </c>
      <c r="G192">
        <f t="shared" si="27"/>
        <v>9.8431133314047514E-4</v>
      </c>
      <c r="H192">
        <f>INDEX(valuation_rate_0[rate],0+1)</f>
        <v>4.2500000000000003E-2</v>
      </c>
      <c r="I192">
        <f t="shared" si="28"/>
        <v>0.51736334866095357</v>
      </c>
      <c r="J192">
        <f>IF(A192&gt;0,J191+L191-M191-N191,INDEX(extract[FUND_VALUE], 1))</f>
        <v>106649.38635374425</v>
      </c>
      <c r="K192">
        <f>IF((B192&lt;INDEX(extract[GUARANTEE_END], 1)),INDEX(extract[CURRENT_RATE], 1),INDEX(extract[MINIMUM_RATE], 1))</f>
        <v>0.01</v>
      </c>
      <c r="L192">
        <f t="shared" si="29"/>
        <v>88.469730852060337</v>
      </c>
      <c r="M192">
        <f t="shared" si="30"/>
        <v>104.9761996604676</v>
      </c>
      <c r="N192">
        <f>0</f>
        <v>0</v>
      </c>
      <c r="O192">
        <f>IF((D192&lt;=INDEX(surr_charge_sch_0[POLICY_YEAR],COUNTA(surr_charge_sch_0[POLICY_YEAR]))),INDEX(surr_charge_sch_0[SURRENDER_CHARGE_PERCENT],MATCH(D192, surr_charge_sch_0[POLICY_YEAR])),INDEX(surr_charge_sch_0[SURRENDER_CHARGE_PERCENT],COUNTA(surr_charge_sch_0[SURRENDER_CHARGE_PERCENT])))</f>
        <v>0</v>
      </c>
      <c r="P192">
        <f>IF((A192=0),INDEX(extract[AVAILABLE_FPWD], 1),(IF(MOD(C192, 12)=0,J192*INDEX(extract[FREE_PWD_PERCENT], 1),P191)))</f>
        <v>10671.543778448127</v>
      </c>
      <c r="Q192">
        <f t="shared" si="31"/>
        <v>95977.842575296119</v>
      </c>
      <c r="R192">
        <f t="shared" si="32"/>
        <v>0</v>
      </c>
      <c r="S192">
        <f t="shared" si="33"/>
        <v>106649.38635374425</v>
      </c>
      <c r="T192">
        <f t="shared" si="34"/>
        <v>55176.483656608929</v>
      </c>
      <c r="U192">
        <f t="shared" si="35"/>
        <v>0</v>
      </c>
      <c r="V192">
        <f t="shared" si="36"/>
        <v>7481.2162043664612</v>
      </c>
      <c r="W192">
        <f t="shared" si="37"/>
        <v>62657.699860975394</v>
      </c>
      <c r="X192">
        <f t="shared" si="38"/>
        <v>95873.677984339738</v>
      </c>
    </row>
    <row r="193" spans="1:24" x14ac:dyDescent="0.3">
      <c r="A193">
        <v>191</v>
      </c>
      <c r="B193">
        <f>IF(A193&gt;0,EOMONTH(B192,1),INDEX(extract[VALUATION_DATE], 1))</f>
        <v>51104</v>
      </c>
      <c r="C193">
        <f>IF(A193=0,DAYS360(INDEX(extract[ISSUE_DATE], 1),B193)/30,C192+1)</f>
        <v>209</v>
      </c>
      <c r="D193">
        <f t="shared" si="26"/>
        <v>18</v>
      </c>
      <c r="E193">
        <f>INDEX(extract[ISSUE_AGE], 1)+D193-1</f>
        <v>65</v>
      </c>
      <c r="F193">
        <f>INDEX(mortality_0[PROBABILITY],MATCH(E193, mortality_0[AGE]))</f>
        <v>1.1748E-2</v>
      </c>
      <c r="G193">
        <f t="shared" si="27"/>
        <v>9.8431133314047514E-4</v>
      </c>
      <c r="H193">
        <f>INDEX(valuation_rate_0[rate],0+1)</f>
        <v>4.2500000000000003E-2</v>
      </c>
      <c r="I193">
        <f t="shared" si="28"/>
        <v>0.5155719963357418</v>
      </c>
      <c r="J193">
        <f>IF(A193&gt;0,J192+L192-M192-N192,INDEX(extract[FUND_VALUE], 1))</f>
        <v>106632.87988493584</v>
      </c>
      <c r="K193">
        <f>IF((B193&lt;INDEX(extract[GUARANTEE_END], 1)),INDEX(extract[CURRENT_RATE], 1),INDEX(extract[MINIMUM_RATE], 1))</f>
        <v>0.01</v>
      </c>
      <c r="L193">
        <f t="shared" si="29"/>
        <v>88.456038107050489</v>
      </c>
      <c r="M193">
        <f t="shared" si="30"/>
        <v>104.95995215614936</v>
      </c>
      <c r="N193">
        <f>0</f>
        <v>0</v>
      </c>
      <c r="O193">
        <f>IF((D193&lt;=INDEX(surr_charge_sch_0[POLICY_YEAR],COUNTA(surr_charge_sch_0[POLICY_YEAR]))),INDEX(surr_charge_sch_0[SURRENDER_CHARGE_PERCENT],MATCH(D193, surr_charge_sch_0[POLICY_YEAR])),INDEX(surr_charge_sch_0[SURRENDER_CHARGE_PERCENT],COUNTA(surr_charge_sch_0[SURRENDER_CHARGE_PERCENT])))</f>
        <v>0</v>
      </c>
      <c r="P193">
        <f>IF((A193=0),INDEX(extract[AVAILABLE_FPWD], 1),(IF(MOD(C193, 12)=0,J193*INDEX(extract[FREE_PWD_PERCENT], 1),P192)))</f>
        <v>10671.543778448127</v>
      </c>
      <c r="Q193">
        <f t="shared" si="31"/>
        <v>95961.33610648771</v>
      </c>
      <c r="R193">
        <f t="shared" si="32"/>
        <v>0</v>
      </c>
      <c r="S193">
        <f t="shared" si="33"/>
        <v>106632.87988493584</v>
      </c>
      <c r="T193">
        <f t="shared" si="34"/>
        <v>54976.926757305737</v>
      </c>
      <c r="U193">
        <f t="shared" si="35"/>
        <v>0</v>
      </c>
      <c r="V193">
        <f t="shared" si="36"/>
        <v>7535.5270425525014</v>
      </c>
      <c r="W193">
        <f t="shared" si="37"/>
        <v>62512.453799858238</v>
      </c>
      <c r="X193">
        <f t="shared" si="38"/>
        <v>95873.677984339738</v>
      </c>
    </row>
    <row r="194" spans="1:24" x14ac:dyDescent="0.3">
      <c r="A194">
        <v>192</v>
      </c>
      <c r="B194">
        <f>IF(A194&gt;0,EOMONTH(B193,1),INDEX(extract[VALUATION_DATE], 1))</f>
        <v>51135</v>
      </c>
      <c r="C194">
        <f>IF(A194=0,DAYS360(INDEX(extract[ISSUE_DATE], 1),B194)/30,C193+1)</f>
        <v>210</v>
      </c>
      <c r="D194">
        <f t="shared" ref="D194:D257" si="39">_xlfn.FLOOR.MATH(C194/12)+1</f>
        <v>18</v>
      </c>
      <c r="E194">
        <f>INDEX(extract[ISSUE_AGE], 1)+D194-1</f>
        <v>65</v>
      </c>
      <c r="F194">
        <f>INDEX(mortality_0[PROBABILITY],MATCH(E194, mortality_0[AGE]))</f>
        <v>1.1748E-2</v>
      </c>
      <c r="G194">
        <f t="shared" ref="G194:G257" si="40">1-(1-F194)^(1/12)</f>
        <v>9.8431133314047514E-4</v>
      </c>
      <c r="H194">
        <f>INDEX(valuation_rate_0[rate],0+1)</f>
        <v>4.2500000000000003E-2</v>
      </c>
      <c r="I194">
        <f t="shared" ref="I194:I257" si="41">IF(A194&gt;0,(1+H193)^(-1/12)*I193,1)</f>
        <v>0.51378684650469852</v>
      </c>
      <c r="J194">
        <f>IF(A194&gt;0,J193+L193-M193-N193,INDEX(extract[FUND_VALUE], 1))</f>
        <v>106616.37597088674</v>
      </c>
      <c r="K194">
        <f>IF((B194&lt;INDEX(extract[GUARANTEE_END], 1)),INDEX(extract[CURRENT_RATE], 1),INDEX(extract[MINIMUM_RATE], 1))</f>
        <v>0.01</v>
      </c>
      <c r="L194">
        <f t="shared" ref="L194:L257" si="42">J194*((1+K194)^(1/12)-1)</f>
        <v>88.442347481310861</v>
      </c>
      <c r="M194">
        <f t="shared" ref="M194:M257" si="43">J194*G194</f>
        <v>104.94370716650965</v>
      </c>
      <c r="N194">
        <f>0</f>
        <v>0</v>
      </c>
      <c r="O194">
        <f>IF((D194&lt;=INDEX(surr_charge_sch_0[POLICY_YEAR],COUNTA(surr_charge_sch_0[POLICY_YEAR]))),INDEX(surr_charge_sch_0[SURRENDER_CHARGE_PERCENT],MATCH(D194, surr_charge_sch_0[POLICY_YEAR])),INDEX(surr_charge_sch_0[SURRENDER_CHARGE_PERCENT],COUNTA(surr_charge_sch_0[SURRENDER_CHARGE_PERCENT])))</f>
        <v>0</v>
      </c>
      <c r="P194">
        <f>IF((A194=0),INDEX(extract[AVAILABLE_FPWD], 1),(IF(MOD(C194, 12)=0,J194*INDEX(extract[FREE_PWD_PERCENT], 1),P193)))</f>
        <v>10671.543778448127</v>
      </c>
      <c r="Q194">
        <f t="shared" ref="Q194:Q257" si="44">J194-P194</f>
        <v>95944.832192438611</v>
      </c>
      <c r="R194">
        <f t="shared" ref="R194:R257" si="45">O194*Q194</f>
        <v>0</v>
      </c>
      <c r="S194">
        <f t="shared" ref="S194:S257" si="46">J194-R194</f>
        <v>106616.37597088674</v>
      </c>
      <c r="T194">
        <f t="shared" ref="T194:T257" si="47">S194*I194</f>
        <v>54778.091595841215</v>
      </c>
      <c r="U194">
        <f t="shared" ref="U194:U257" si="48">IF(A194&gt;0,U193+N193*I193,0)</f>
        <v>0</v>
      </c>
      <c r="V194">
        <f t="shared" ref="V194:V257" si="49">IF(A194&gt;0,V193+M193*I193,0)</f>
        <v>7589.6414546209517</v>
      </c>
      <c r="W194">
        <f t="shared" ref="W194:W257" si="50">T194+U194+V194</f>
        <v>62367.733050462164</v>
      </c>
      <c r="X194">
        <f t="shared" ref="X194:X257" si="51">IF((A194=0),W194,(IF(W194&gt;X193,W194,X193)))</f>
        <v>95873.677984339738</v>
      </c>
    </row>
    <row r="195" spans="1:24" x14ac:dyDescent="0.3">
      <c r="A195">
        <v>193</v>
      </c>
      <c r="B195">
        <f>IF(A195&gt;0,EOMONTH(B194,1),INDEX(extract[VALUATION_DATE], 1))</f>
        <v>51166</v>
      </c>
      <c r="C195">
        <f>IF(A195=0,DAYS360(INDEX(extract[ISSUE_DATE], 1),B195)/30,C194+1)</f>
        <v>211</v>
      </c>
      <c r="D195">
        <f t="shared" si="39"/>
        <v>18</v>
      </c>
      <c r="E195">
        <f>INDEX(extract[ISSUE_AGE], 1)+D195-1</f>
        <v>65</v>
      </c>
      <c r="F195">
        <f>INDEX(mortality_0[PROBABILITY],MATCH(E195, mortality_0[AGE]))</f>
        <v>1.1748E-2</v>
      </c>
      <c r="G195">
        <f t="shared" si="40"/>
        <v>9.8431133314047514E-4</v>
      </c>
      <c r="H195">
        <f>INDEX(valuation_rate_0[rate],0+1)</f>
        <v>4.2500000000000003E-2</v>
      </c>
      <c r="I195">
        <f t="shared" si="41"/>
        <v>0.5120078776919067</v>
      </c>
      <c r="J195">
        <f>IF(A195&gt;0,J194+L194-M194-N194,INDEX(extract[FUND_VALUE], 1))</f>
        <v>106599.87461120154</v>
      </c>
      <c r="K195">
        <f>IF((B195&lt;INDEX(extract[GUARANTEE_END], 1)),INDEX(extract[CURRENT_RATE], 1),INDEX(extract[MINIMUM_RATE], 1))</f>
        <v>0.01</v>
      </c>
      <c r="L195">
        <f t="shared" si="42"/>
        <v>88.428658974513453</v>
      </c>
      <c r="M195">
        <f t="shared" si="43"/>
        <v>104.92746469115927</v>
      </c>
      <c r="N195">
        <f>0</f>
        <v>0</v>
      </c>
      <c r="O195">
        <f>IF((D195&lt;=INDEX(surr_charge_sch_0[POLICY_YEAR],COUNTA(surr_charge_sch_0[POLICY_YEAR]))),INDEX(surr_charge_sch_0[SURRENDER_CHARGE_PERCENT],MATCH(D195, surr_charge_sch_0[POLICY_YEAR])),INDEX(surr_charge_sch_0[SURRENDER_CHARGE_PERCENT],COUNTA(surr_charge_sch_0[SURRENDER_CHARGE_PERCENT])))</f>
        <v>0</v>
      </c>
      <c r="P195">
        <f>IF((A195=0),INDEX(extract[AVAILABLE_FPWD], 1),(IF(MOD(C195, 12)=0,J195*INDEX(extract[FREE_PWD_PERCENT], 1),P194)))</f>
        <v>10671.543778448127</v>
      </c>
      <c r="Q195">
        <f t="shared" si="44"/>
        <v>95928.330832753403</v>
      </c>
      <c r="R195">
        <f t="shared" si="45"/>
        <v>0</v>
      </c>
      <c r="S195">
        <f t="shared" si="46"/>
        <v>106599.87461120154</v>
      </c>
      <c r="T195">
        <f t="shared" si="47"/>
        <v>54579.975561904663</v>
      </c>
      <c r="U195">
        <f t="shared" si="48"/>
        <v>0</v>
      </c>
      <c r="V195">
        <f t="shared" si="49"/>
        <v>7643.5601509865455</v>
      </c>
      <c r="W195">
        <f t="shared" si="50"/>
        <v>62223.535712891207</v>
      </c>
      <c r="X195">
        <f t="shared" si="51"/>
        <v>95873.677984339738</v>
      </c>
    </row>
    <row r="196" spans="1:24" x14ac:dyDescent="0.3">
      <c r="A196">
        <v>194</v>
      </c>
      <c r="B196">
        <f>IF(A196&gt;0,EOMONTH(B195,1),INDEX(extract[VALUATION_DATE], 1))</f>
        <v>51195</v>
      </c>
      <c r="C196">
        <f>IF(A196=0,DAYS360(INDEX(extract[ISSUE_DATE], 1),B196)/30,C195+1)</f>
        <v>212</v>
      </c>
      <c r="D196">
        <f t="shared" si="39"/>
        <v>18</v>
      </c>
      <c r="E196">
        <f>INDEX(extract[ISSUE_AGE], 1)+D196-1</f>
        <v>65</v>
      </c>
      <c r="F196">
        <f>INDEX(mortality_0[PROBABILITY],MATCH(E196, mortality_0[AGE]))</f>
        <v>1.1748E-2</v>
      </c>
      <c r="G196">
        <f t="shared" si="40"/>
        <v>9.8431133314047514E-4</v>
      </c>
      <c r="H196">
        <f>INDEX(valuation_rate_0[rate],0+1)</f>
        <v>4.2500000000000003E-2</v>
      </c>
      <c r="I196">
        <f t="shared" si="41"/>
        <v>0.5102350684958088</v>
      </c>
      <c r="J196">
        <f>IF(A196&gt;0,J195+L195-M195-N195,INDEX(extract[FUND_VALUE], 1))</f>
        <v>106583.37580548489</v>
      </c>
      <c r="K196">
        <f>IF((B196&lt;INDEX(extract[GUARANTEE_END], 1)),INDEX(extract[CURRENT_RATE], 1),INDEX(extract[MINIMUM_RATE], 1))</f>
        <v>0.01</v>
      </c>
      <c r="L196">
        <f t="shared" si="42"/>
        <v>88.414972586330308</v>
      </c>
      <c r="M196">
        <f t="shared" si="43"/>
        <v>104.91122472970909</v>
      </c>
      <c r="N196">
        <f>0</f>
        <v>0</v>
      </c>
      <c r="O196">
        <f>IF((D196&lt;=INDEX(surr_charge_sch_0[POLICY_YEAR],COUNTA(surr_charge_sch_0[POLICY_YEAR]))),INDEX(surr_charge_sch_0[SURRENDER_CHARGE_PERCENT],MATCH(D196, surr_charge_sch_0[POLICY_YEAR])),INDEX(surr_charge_sch_0[SURRENDER_CHARGE_PERCENT],COUNTA(surr_charge_sch_0[SURRENDER_CHARGE_PERCENT])))</f>
        <v>0</v>
      </c>
      <c r="P196">
        <f>IF((A196=0),INDEX(extract[AVAILABLE_FPWD], 1),(IF(MOD(C196, 12)=0,J196*INDEX(extract[FREE_PWD_PERCENT], 1),P195)))</f>
        <v>10671.543778448127</v>
      </c>
      <c r="Q196">
        <f t="shared" si="44"/>
        <v>95911.832027036755</v>
      </c>
      <c r="R196">
        <f t="shared" si="45"/>
        <v>0</v>
      </c>
      <c r="S196">
        <f t="shared" si="46"/>
        <v>106583.37580548489</v>
      </c>
      <c r="T196">
        <f t="shared" si="47"/>
        <v>54382.576054626115</v>
      </c>
      <c r="U196">
        <f t="shared" si="48"/>
        <v>0</v>
      </c>
      <c r="V196">
        <f t="shared" si="49"/>
        <v>7697.2838394946584</v>
      </c>
      <c r="W196">
        <f t="shared" si="50"/>
        <v>62079.859894120775</v>
      </c>
      <c r="X196">
        <f t="shared" si="51"/>
        <v>95873.677984339738</v>
      </c>
    </row>
    <row r="197" spans="1:24" x14ac:dyDescent="0.3">
      <c r="A197">
        <v>195</v>
      </c>
      <c r="B197">
        <f>IF(A197&gt;0,EOMONTH(B196,1),INDEX(extract[VALUATION_DATE], 1))</f>
        <v>51226</v>
      </c>
      <c r="C197">
        <f>IF(A197=0,DAYS360(INDEX(extract[ISSUE_DATE], 1),B197)/30,C196+1)</f>
        <v>213</v>
      </c>
      <c r="D197">
        <f t="shared" si="39"/>
        <v>18</v>
      </c>
      <c r="E197">
        <f>INDEX(extract[ISSUE_AGE], 1)+D197-1</f>
        <v>65</v>
      </c>
      <c r="F197">
        <f>INDEX(mortality_0[PROBABILITY],MATCH(E197, mortality_0[AGE]))</f>
        <v>1.1748E-2</v>
      </c>
      <c r="G197">
        <f t="shared" si="40"/>
        <v>9.8431133314047514E-4</v>
      </c>
      <c r="H197">
        <f>INDEX(valuation_rate_0[rate],0+1)</f>
        <v>4.2500000000000003E-2</v>
      </c>
      <c r="I197">
        <f t="shared" si="41"/>
        <v>0.50846839758894957</v>
      </c>
      <c r="J197">
        <f>IF(A197&gt;0,J196+L196-M196-N196,INDEX(extract[FUND_VALUE], 1))</f>
        <v>106566.8795533415</v>
      </c>
      <c r="K197">
        <f>IF((B197&lt;INDEX(extract[GUARANTEE_END], 1)),INDEX(extract[CURRENT_RATE], 1),INDEX(extract[MINIMUM_RATE], 1))</f>
        <v>0.01</v>
      </c>
      <c r="L197">
        <f t="shared" si="42"/>
        <v>88.401288316433494</v>
      </c>
      <c r="M197">
        <f t="shared" si="43"/>
        <v>104.89498728177001</v>
      </c>
      <c r="N197">
        <f>0</f>
        <v>0</v>
      </c>
      <c r="O197">
        <f>IF((D197&lt;=INDEX(surr_charge_sch_0[POLICY_YEAR],COUNTA(surr_charge_sch_0[POLICY_YEAR]))),INDEX(surr_charge_sch_0[SURRENDER_CHARGE_PERCENT],MATCH(D197, surr_charge_sch_0[POLICY_YEAR])),INDEX(surr_charge_sch_0[SURRENDER_CHARGE_PERCENT],COUNTA(surr_charge_sch_0[SURRENDER_CHARGE_PERCENT])))</f>
        <v>0</v>
      </c>
      <c r="P197">
        <f>IF((A197=0),INDEX(extract[AVAILABLE_FPWD], 1),(IF(MOD(C197, 12)=0,J197*INDEX(extract[FREE_PWD_PERCENT], 1),P196)))</f>
        <v>10671.543778448127</v>
      </c>
      <c r="Q197">
        <f t="shared" si="44"/>
        <v>95895.335774893363</v>
      </c>
      <c r="R197">
        <f t="shared" si="45"/>
        <v>0</v>
      </c>
      <c r="S197">
        <f t="shared" si="46"/>
        <v>106566.8795533415</v>
      </c>
      <c r="T197">
        <f t="shared" si="47"/>
        <v>54185.890482542141</v>
      </c>
      <c r="U197">
        <f t="shared" si="48"/>
        <v>0</v>
      </c>
      <c r="V197">
        <f t="shared" si="49"/>
        <v>7750.8132254306011</v>
      </c>
      <c r="W197">
        <f t="shared" si="50"/>
        <v>61936.703707972745</v>
      </c>
      <c r="X197">
        <f t="shared" si="51"/>
        <v>95873.677984339738</v>
      </c>
    </row>
    <row r="198" spans="1:24" x14ac:dyDescent="0.3">
      <c r="A198">
        <v>196</v>
      </c>
      <c r="B198">
        <f>IF(A198&gt;0,EOMONTH(B197,1),INDEX(extract[VALUATION_DATE], 1))</f>
        <v>51256</v>
      </c>
      <c r="C198">
        <f>IF(A198=0,DAYS360(INDEX(extract[ISSUE_DATE], 1),B198)/30,C197+1)</f>
        <v>214</v>
      </c>
      <c r="D198">
        <f t="shared" si="39"/>
        <v>18</v>
      </c>
      <c r="E198">
        <f>INDEX(extract[ISSUE_AGE], 1)+D198-1</f>
        <v>65</v>
      </c>
      <c r="F198">
        <f>INDEX(mortality_0[PROBABILITY],MATCH(E198, mortality_0[AGE]))</f>
        <v>1.1748E-2</v>
      </c>
      <c r="G198">
        <f t="shared" si="40"/>
        <v>9.8431133314047514E-4</v>
      </c>
      <c r="H198">
        <f>INDEX(valuation_rate_0[rate],0+1)</f>
        <v>4.2500000000000003E-2</v>
      </c>
      <c r="I198">
        <f t="shared" si="41"/>
        <v>0.50670784371771938</v>
      </c>
      <c r="J198">
        <f>IF(A198&gt;0,J197+L197-M197-N197,INDEX(extract[FUND_VALUE], 1))</f>
        <v>106550.38585437616</v>
      </c>
      <c r="K198">
        <f>IF((B198&lt;INDEX(extract[GUARANTEE_END], 1)),INDEX(extract[CURRENT_RATE], 1),INDEX(extract[MINIMUM_RATE], 1))</f>
        <v>0.01</v>
      </c>
      <c r="L198">
        <f t="shared" si="42"/>
        <v>88.387606164495196</v>
      </c>
      <c r="M198">
        <f t="shared" si="43"/>
        <v>104.87875234695302</v>
      </c>
      <c r="N198">
        <f>0</f>
        <v>0</v>
      </c>
      <c r="O198">
        <f>IF((D198&lt;=INDEX(surr_charge_sch_0[POLICY_YEAR],COUNTA(surr_charge_sch_0[POLICY_YEAR]))),INDEX(surr_charge_sch_0[SURRENDER_CHARGE_PERCENT],MATCH(D198, surr_charge_sch_0[POLICY_YEAR])),INDEX(surr_charge_sch_0[SURRENDER_CHARGE_PERCENT],COUNTA(surr_charge_sch_0[SURRENDER_CHARGE_PERCENT])))</f>
        <v>0</v>
      </c>
      <c r="P198">
        <f>IF((A198=0),INDEX(extract[AVAILABLE_FPWD], 1),(IF(MOD(C198, 12)=0,J198*INDEX(extract[FREE_PWD_PERCENT], 1),P197)))</f>
        <v>10671.543778448127</v>
      </c>
      <c r="Q198">
        <f t="shared" si="44"/>
        <v>95878.842075928027</v>
      </c>
      <c r="R198">
        <f t="shared" si="45"/>
        <v>0</v>
      </c>
      <c r="S198">
        <f t="shared" si="46"/>
        <v>106550.38585437616</v>
      </c>
      <c r="T198">
        <f t="shared" si="47"/>
        <v>53989.916263561936</v>
      </c>
      <c r="U198">
        <f t="shared" si="48"/>
        <v>0</v>
      </c>
      <c r="V198">
        <f t="shared" si="49"/>
        <v>7804.1490115288761</v>
      </c>
      <c r="W198">
        <f t="shared" si="50"/>
        <v>61794.065275090812</v>
      </c>
      <c r="X198">
        <f t="shared" si="51"/>
        <v>95873.677984339738</v>
      </c>
    </row>
    <row r="199" spans="1:24" x14ac:dyDescent="0.3">
      <c r="A199">
        <v>197</v>
      </c>
      <c r="B199">
        <f>IF(A199&gt;0,EOMONTH(B198,1),INDEX(extract[VALUATION_DATE], 1))</f>
        <v>51287</v>
      </c>
      <c r="C199">
        <f>IF(A199=0,DAYS360(INDEX(extract[ISSUE_DATE], 1),B199)/30,C198+1)</f>
        <v>215</v>
      </c>
      <c r="D199">
        <f t="shared" si="39"/>
        <v>18</v>
      </c>
      <c r="E199">
        <f>INDEX(extract[ISSUE_AGE], 1)+D199-1</f>
        <v>65</v>
      </c>
      <c r="F199">
        <f>INDEX(mortality_0[PROBABILITY],MATCH(E199, mortality_0[AGE]))</f>
        <v>1.1748E-2</v>
      </c>
      <c r="G199">
        <f t="shared" si="40"/>
        <v>9.8431133314047514E-4</v>
      </c>
      <c r="H199">
        <f>INDEX(valuation_rate_0[rate],0+1)</f>
        <v>4.2500000000000003E-2</v>
      </c>
      <c r="I199">
        <f t="shared" si="41"/>
        <v>0.50495338570209825</v>
      </c>
      <c r="J199">
        <f>IF(A199&gt;0,J198+L198-M198-N198,INDEX(extract[FUND_VALUE], 1))</f>
        <v>106533.89470819371</v>
      </c>
      <c r="K199">
        <f>IF((B199&lt;INDEX(extract[GUARANTEE_END], 1)),INDEX(extract[CURRENT_RATE], 1),INDEX(extract[MINIMUM_RATE], 1))</f>
        <v>0.01</v>
      </c>
      <c r="L199">
        <f t="shared" si="42"/>
        <v>88.373926130187598</v>
      </c>
      <c r="M199">
        <f t="shared" si="43"/>
        <v>104.86251992486916</v>
      </c>
      <c r="N199">
        <f>0</f>
        <v>0</v>
      </c>
      <c r="O199">
        <f>IF((D199&lt;=INDEX(surr_charge_sch_0[POLICY_YEAR],COUNTA(surr_charge_sch_0[POLICY_YEAR]))),INDEX(surr_charge_sch_0[SURRENDER_CHARGE_PERCENT],MATCH(D199, surr_charge_sch_0[POLICY_YEAR])),INDEX(surr_charge_sch_0[SURRENDER_CHARGE_PERCENT],COUNTA(surr_charge_sch_0[SURRENDER_CHARGE_PERCENT])))</f>
        <v>0</v>
      </c>
      <c r="P199">
        <f>IF((A199=0),INDEX(extract[AVAILABLE_FPWD], 1),(IF(MOD(C199, 12)=0,J199*INDEX(extract[FREE_PWD_PERCENT], 1),P198)))</f>
        <v>10671.543778448127</v>
      </c>
      <c r="Q199">
        <f t="shared" si="44"/>
        <v>95862.350929745575</v>
      </c>
      <c r="R199">
        <f t="shared" si="45"/>
        <v>0</v>
      </c>
      <c r="S199">
        <f t="shared" si="46"/>
        <v>106533.89470819371</v>
      </c>
      <c r="T199">
        <f t="shared" si="47"/>
        <v>53794.650824933262</v>
      </c>
      <c r="U199">
        <f t="shared" si="48"/>
        <v>0</v>
      </c>
      <c r="V199">
        <f t="shared" si="49"/>
        <v>7857.2918979824053</v>
      </c>
      <c r="W199">
        <f t="shared" si="50"/>
        <v>61651.942722915664</v>
      </c>
      <c r="X199">
        <f t="shared" si="51"/>
        <v>95873.677984339738</v>
      </c>
    </row>
    <row r="200" spans="1:24" x14ac:dyDescent="0.3">
      <c r="A200">
        <v>198</v>
      </c>
      <c r="B200">
        <f>IF(A200&gt;0,EOMONTH(B199,1),INDEX(extract[VALUATION_DATE], 1))</f>
        <v>51317</v>
      </c>
      <c r="C200">
        <f>IF(A200=0,DAYS360(INDEX(extract[ISSUE_DATE], 1),B200)/30,C199+1)</f>
        <v>216</v>
      </c>
      <c r="D200">
        <f t="shared" si="39"/>
        <v>19</v>
      </c>
      <c r="E200">
        <f>INDEX(extract[ISSUE_AGE], 1)+D200-1</f>
        <v>66</v>
      </c>
      <c r="F200">
        <f>INDEX(mortality_0[PROBABILITY],MATCH(E200, mortality_0[AGE]))</f>
        <v>1.2971999999999999E-2</v>
      </c>
      <c r="G200">
        <f t="shared" si="40"/>
        <v>1.0874808600422892E-3</v>
      </c>
      <c r="H200">
        <f>INDEX(valuation_rate_0[rate],0+1)</f>
        <v>4.2500000000000003E-2</v>
      </c>
      <c r="I200">
        <f t="shared" si="41"/>
        <v>0.50320500243540145</v>
      </c>
      <c r="J200">
        <f>IF(A200&gt;0,J199+L199-M199-N199,INDEX(extract[FUND_VALUE], 1))</f>
        <v>106517.40611439903</v>
      </c>
      <c r="K200">
        <f>IF((B200&lt;INDEX(extract[GUARANTEE_END], 1)),INDEX(extract[CURRENT_RATE], 1),INDEX(extract[MINIMUM_RATE], 1))</f>
        <v>0.01</v>
      </c>
      <c r="L200">
        <f t="shared" si="42"/>
        <v>88.360248213182942</v>
      </c>
      <c r="M200">
        <f t="shared" si="43"/>
        <v>115.83564041076045</v>
      </c>
      <c r="N200">
        <f>0</f>
        <v>0</v>
      </c>
      <c r="O200">
        <f>IF((D200&lt;=INDEX(surr_charge_sch_0[POLICY_YEAR],COUNTA(surr_charge_sch_0[POLICY_YEAR]))),INDEX(surr_charge_sch_0[SURRENDER_CHARGE_PERCENT],MATCH(D200, surr_charge_sch_0[POLICY_YEAR])),INDEX(surr_charge_sch_0[SURRENDER_CHARGE_PERCENT],COUNTA(surr_charge_sch_0[SURRENDER_CHARGE_PERCENT])))</f>
        <v>0</v>
      </c>
      <c r="P200">
        <f>IF((A200=0),INDEX(extract[AVAILABLE_FPWD], 1),(IF(MOD(C200, 12)=0,J200*INDEX(extract[FREE_PWD_PERCENT], 1),P199)))</f>
        <v>10651.740611439904</v>
      </c>
      <c r="Q200">
        <f t="shared" si="44"/>
        <v>95865.66550295912</v>
      </c>
      <c r="R200">
        <f t="shared" si="45"/>
        <v>0</v>
      </c>
      <c r="S200">
        <f t="shared" si="46"/>
        <v>106517.40611439903</v>
      </c>
      <c r="T200">
        <f t="shared" si="47"/>
        <v>53600.091603208806</v>
      </c>
      <c r="U200">
        <f t="shared" si="48"/>
        <v>0</v>
      </c>
      <c r="V200">
        <f t="shared" si="49"/>
        <v>7910.2425824517213</v>
      </c>
      <c r="W200">
        <f t="shared" si="50"/>
        <v>61510.334185660526</v>
      </c>
      <c r="X200">
        <f t="shared" si="51"/>
        <v>95873.677984339738</v>
      </c>
    </row>
    <row r="201" spans="1:24" x14ac:dyDescent="0.3">
      <c r="A201">
        <v>199</v>
      </c>
      <c r="B201">
        <f>IF(A201&gt;0,EOMONTH(B200,1),INDEX(extract[VALUATION_DATE], 1))</f>
        <v>51348</v>
      </c>
      <c r="C201">
        <f>IF(A201=0,DAYS360(INDEX(extract[ISSUE_DATE], 1),B201)/30,C200+1)</f>
        <v>217</v>
      </c>
      <c r="D201">
        <f t="shared" si="39"/>
        <v>19</v>
      </c>
      <c r="E201">
        <f>INDEX(extract[ISSUE_AGE], 1)+D201-1</f>
        <v>66</v>
      </c>
      <c r="F201">
        <f>INDEX(mortality_0[PROBABILITY],MATCH(E201, mortality_0[AGE]))</f>
        <v>1.2971999999999999E-2</v>
      </c>
      <c r="G201">
        <f t="shared" si="40"/>
        <v>1.0874808600422892E-3</v>
      </c>
      <c r="H201">
        <f>INDEX(valuation_rate_0[rate],0+1)</f>
        <v>4.2500000000000003E-2</v>
      </c>
      <c r="I201">
        <f t="shared" si="41"/>
        <v>0.50146267288402546</v>
      </c>
      <c r="J201">
        <f>IF(A201&gt;0,J200+L200-M200-N200,INDEX(extract[FUND_VALUE], 1))</f>
        <v>106489.93072220145</v>
      </c>
      <c r="K201">
        <f>IF((B201&lt;INDEX(extract[GUARANTEE_END], 1)),INDEX(extract[CURRENT_RATE], 1),INDEX(extract[MINIMUM_RATE], 1))</f>
        <v>0.01</v>
      </c>
      <c r="L201">
        <f t="shared" si="42"/>
        <v>88.337456328148434</v>
      </c>
      <c r="M201">
        <f t="shared" si="43"/>
        <v>115.80576144762342</v>
      </c>
      <c r="N201">
        <f>0</f>
        <v>0</v>
      </c>
      <c r="O201">
        <f>IF((D201&lt;=INDEX(surr_charge_sch_0[POLICY_YEAR],COUNTA(surr_charge_sch_0[POLICY_YEAR]))),INDEX(surr_charge_sch_0[SURRENDER_CHARGE_PERCENT],MATCH(D201, surr_charge_sch_0[POLICY_YEAR])),INDEX(surr_charge_sch_0[SURRENDER_CHARGE_PERCENT],COUNTA(surr_charge_sch_0[SURRENDER_CHARGE_PERCENT])))</f>
        <v>0</v>
      </c>
      <c r="P201">
        <f>IF((A201=0),INDEX(extract[AVAILABLE_FPWD], 1),(IF(MOD(C201, 12)=0,J201*INDEX(extract[FREE_PWD_PERCENT], 1),P200)))</f>
        <v>10651.740611439904</v>
      </c>
      <c r="Q201">
        <f t="shared" si="44"/>
        <v>95838.190110761541</v>
      </c>
      <c r="R201">
        <f t="shared" si="45"/>
        <v>0</v>
      </c>
      <c r="S201">
        <f t="shared" si="46"/>
        <v>106489.93072220145</v>
      </c>
      <c r="T201">
        <f t="shared" si="47"/>
        <v>53400.725295189841</v>
      </c>
      <c r="U201">
        <f t="shared" si="48"/>
        <v>0</v>
      </c>
      <c r="V201">
        <f t="shared" si="49"/>
        <v>7968.5316561667241</v>
      </c>
      <c r="W201">
        <f t="shared" si="50"/>
        <v>61369.256951356569</v>
      </c>
      <c r="X201">
        <f t="shared" si="51"/>
        <v>95873.677984339738</v>
      </c>
    </row>
    <row r="202" spans="1:24" x14ac:dyDescent="0.3">
      <c r="A202">
        <v>200</v>
      </c>
      <c r="B202">
        <f>IF(A202&gt;0,EOMONTH(B201,1),INDEX(extract[VALUATION_DATE], 1))</f>
        <v>51379</v>
      </c>
      <c r="C202">
        <f>IF(A202=0,DAYS360(INDEX(extract[ISSUE_DATE], 1),B202)/30,C201+1)</f>
        <v>218</v>
      </c>
      <c r="D202">
        <f t="shared" si="39"/>
        <v>19</v>
      </c>
      <c r="E202">
        <f>INDEX(extract[ISSUE_AGE], 1)+D202-1</f>
        <v>66</v>
      </c>
      <c r="F202">
        <f>INDEX(mortality_0[PROBABILITY],MATCH(E202, mortality_0[AGE]))</f>
        <v>1.2971999999999999E-2</v>
      </c>
      <c r="G202">
        <f t="shared" si="40"/>
        <v>1.0874808600422892E-3</v>
      </c>
      <c r="H202">
        <f>INDEX(valuation_rate_0[rate],0+1)</f>
        <v>4.2500000000000003E-2</v>
      </c>
      <c r="I202">
        <f t="shared" si="41"/>
        <v>0.49972637608719461</v>
      </c>
      <c r="J202">
        <f>IF(A202&gt;0,J201+L201-M201-N201,INDEX(extract[FUND_VALUE], 1))</f>
        <v>106462.46241708197</v>
      </c>
      <c r="K202">
        <f>IF((B202&lt;INDEX(extract[GUARANTEE_END], 1)),INDEX(extract[CURRENT_RATE], 1),INDEX(extract[MINIMUM_RATE], 1))</f>
        <v>0.01</v>
      </c>
      <c r="L202">
        <f t="shared" si="42"/>
        <v>88.314670322115347</v>
      </c>
      <c r="M202">
        <f t="shared" si="43"/>
        <v>115.77589019154819</v>
      </c>
      <c r="N202">
        <f>0</f>
        <v>0</v>
      </c>
      <c r="O202">
        <f>IF((D202&lt;=INDEX(surr_charge_sch_0[POLICY_YEAR],COUNTA(surr_charge_sch_0[POLICY_YEAR]))),INDEX(surr_charge_sch_0[SURRENDER_CHARGE_PERCENT],MATCH(D202, surr_charge_sch_0[POLICY_YEAR])),INDEX(surr_charge_sch_0[SURRENDER_CHARGE_PERCENT],COUNTA(surr_charge_sch_0[SURRENDER_CHARGE_PERCENT])))</f>
        <v>0</v>
      </c>
      <c r="P202">
        <f>IF((A202=0),INDEX(extract[AVAILABLE_FPWD], 1),(IF(MOD(C202, 12)=0,J202*INDEX(extract[FREE_PWD_PERCENT], 1),P201)))</f>
        <v>10651.740611439904</v>
      </c>
      <c r="Q202">
        <f t="shared" si="44"/>
        <v>95810.721805642068</v>
      </c>
      <c r="R202">
        <f t="shared" si="45"/>
        <v>0</v>
      </c>
      <c r="S202">
        <f t="shared" si="46"/>
        <v>106462.46241708197</v>
      </c>
      <c r="T202">
        <f t="shared" si="47"/>
        <v>53202.100533007528</v>
      </c>
      <c r="U202">
        <f t="shared" si="48"/>
        <v>0</v>
      </c>
      <c r="V202">
        <f t="shared" si="49"/>
        <v>8026.6039228376194</v>
      </c>
      <c r="W202">
        <f t="shared" si="50"/>
        <v>61228.704455845145</v>
      </c>
      <c r="X202">
        <f t="shared" si="51"/>
        <v>95873.677984339738</v>
      </c>
    </row>
    <row r="203" spans="1:24" x14ac:dyDescent="0.3">
      <c r="A203">
        <v>201</v>
      </c>
      <c r="B203">
        <f>IF(A203&gt;0,EOMONTH(B202,1),INDEX(extract[VALUATION_DATE], 1))</f>
        <v>51409</v>
      </c>
      <c r="C203">
        <f>IF(A203=0,DAYS360(INDEX(extract[ISSUE_DATE], 1),B203)/30,C202+1)</f>
        <v>219</v>
      </c>
      <c r="D203">
        <f t="shared" si="39"/>
        <v>19</v>
      </c>
      <c r="E203">
        <f>INDEX(extract[ISSUE_AGE], 1)+D203-1</f>
        <v>66</v>
      </c>
      <c r="F203">
        <f>INDEX(mortality_0[PROBABILITY],MATCH(E203, mortality_0[AGE]))</f>
        <v>1.2971999999999999E-2</v>
      </c>
      <c r="G203">
        <f t="shared" si="40"/>
        <v>1.0874808600422892E-3</v>
      </c>
      <c r="H203">
        <f>INDEX(valuation_rate_0[rate],0+1)</f>
        <v>4.2500000000000003E-2</v>
      </c>
      <c r="I203">
        <f t="shared" si="41"/>
        <v>0.49799609115670934</v>
      </c>
      <c r="J203">
        <f>IF(A203&gt;0,J202+L202-M202-N202,INDEX(extract[FUND_VALUE], 1))</f>
        <v>106435.00119721254</v>
      </c>
      <c r="K203">
        <f>IF((B203&lt;INDEX(extract[GUARANTEE_END], 1)),INDEX(extract[CURRENT_RATE], 1),INDEX(extract[MINIMUM_RATE], 1))</f>
        <v>0.01</v>
      </c>
      <c r="L203">
        <f t="shared" si="42"/>
        <v>88.291890193567198</v>
      </c>
      <c r="M203">
        <f t="shared" si="43"/>
        <v>115.74602664054676</v>
      </c>
      <c r="N203">
        <f>0</f>
        <v>0</v>
      </c>
      <c r="O203">
        <f>IF((D203&lt;=INDEX(surr_charge_sch_0[POLICY_YEAR],COUNTA(surr_charge_sch_0[POLICY_YEAR]))),INDEX(surr_charge_sch_0[SURRENDER_CHARGE_PERCENT],MATCH(D203, surr_charge_sch_0[POLICY_YEAR])),INDEX(surr_charge_sch_0[SURRENDER_CHARGE_PERCENT],COUNTA(surr_charge_sch_0[SURRENDER_CHARGE_PERCENT])))</f>
        <v>0</v>
      </c>
      <c r="P203">
        <f>IF((A203=0),INDEX(extract[AVAILABLE_FPWD], 1),(IF(MOD(C203, 12)=0,J203*INDEX(extract[FREE_PWD_PERCENT], 1),P202)))</f>
        <v>10651.740611439904</v>
      </c>
      <c r="Q203">
        <f t="shared" si="44"/>
        <v>95783.26058577263</v>
      </c>
      <c r="R203">
        <f t="shared" si="45"/>
        <v>0</v>
      </c>
      <c r="S203">
        <f t="shared" si="46"/>
        <v>106435.00119721254</v>
      </c>
      <c r="T203">
        <f t="shared" si="47"/>
        <v>53004.214558471525</v>
      </c>
      <c r="U203">
        <f t="shared" si="48"/>
        <v>0</v>
      </c>
      <c r="V203">
        <f t="shared" si="49"/>
        <v>8084.4601888813104</v>
      </c>
      <c r="W203">
        <f t="shared" si="50"/>
        <v>61088.674747352838</v>
      </c>
      <c r="X203">
        <f t="shared" si="51"/>
        <v>95873.677984339738</v>
      </c>
    </row>
    <row r="204" spans="1:24" x14ac:dyDescent="0.3">
      <c r="A204">
        <v>202</v>
      </c>
      <c r="B204">
        <f>IF(A204&gt;0,EOMONTH(B203,1),INDEX(extract[VALUATION_DATE], 1))</f>
        <v>51440</v>
      </c>
      <c r="C204">
        <f>IF(A204=0,DAYS360(INDEX(extract[ISSUE_DATE], 1),B204)/30,C203+1)</f>
        <v>220</v>
      </c>
      <c r="D204">
        <f t="shared" si="39"/>
        <v>19</v>
      </c>
      <c r="E204">
        <f>INDEX(extract[ISSUE_AGE], 1)+D204-1</f>
        <v>66</v>
      </c>
      <c r="F204">
        <f>INDEX(mortality_0[PROBABILITY],MATCH(E204, mortality_0[AGE]))</f>
        <v>1.2971999999999999E-2</v>
      </c>
      <c r="G204">
        <f t="shared" si="40"/>
        <v>1.0874808600422892E-3</v>
      </c>
      <c r="H204">
        <f>INDEX(valuation_rate_0[rate],0+1)</f>
        <v>4.2500000000000003E-2</v>
      </c>
      <c r="I204">
        <f t="shared" si="41"/>
        <v>0.49627179727669474</v>
      </c>
      <c r="J204">
        <f>IF(A204&gt;0,J203+L203-M203-N203,INDEX(extract[FUND_VALUE], 1))</f>
        <v>106407.54706076556</v>
      </c>
      <c r="K204">
        <f>IF((B204&lt;INDEX(extract[GUARANTEE_END], 1)),INDEX(extract[CURRENT_RATE], 1),INDEX(extract[MINIMUM_RATE], 1))</f>
        <v>0.01</v>
      </c>
      <c r="L204">
        <f t="shared" si="42"/>
        <v>88.269115940987973</v>
      </c>
      <c r="M204">
        <f t="shared" si="43"/>
        <v>115.71617079263169</v>
      </c>
      <c r="N204">
        <f>0</f>
        <v>0</v>
      </c>
      <c r="O204">
        <f>IF((D204&lt;=INDEX(surr_charge_sch_0[POLICY_YEAR],COUNTA(surr_charge_sch_0[POLICY_YEAR]))),INDEX(surr_charge_sch_0[SURRENDER_CHARGE_PERCENT],MATCH(D204, surr_charge_sch_0[POLICY_YEAR])),INDEX(surr_charge_sch_0[SURRENDER_CHARGE_PERCENT],COUNTA(surr_charge_sch_0[SURRENDER_CHARGE_PERCENT])))</f>
        <v>0</v>
      </c>
      <c r="P204">
        <f>IF((A204=0),INDEX(extract[AVAILABLE_FPWD], 1),(IF(MOD(C204, 12)=0,J204*INDEX(extract[FREE_PWD_PERCENT], 1),P203)))</f>
        <v>10651.740611439904</v>
      </c>
      <c r="Q204">
        <f t="shared" si="44"/>
        <v>95755.806449325653</v>
      </c>
      <c r="R204">
        <f t="shared" si="45"/>
        <v>0</v>
      </c>
      <c r="S204">
        <f t="shared" si="46"/>
        <v>106407.54706076556</v>
      </c>
      <c r="T204">
        <f t="shared" si="47"/>
        <v>52807.0646236506</v>
      </c>
      <c r="U204">
        <f t="shared" si="48"/>
        <v>0</v>
      </c>
      <c r="V204">
        <f t="shared" si="49"/>
        <v>8142.1012577152233</v>
      </c>
      <c r="W204">
        <f t="shared" si="50"/>
        <v>60949.165881365821</v>
      </c>
      <c r="X204">
        <f t="shared" si="51"/>
        <v>95873.677984339738</v>
      </c>
    </row>
    <row r="205" spans="1:24" x14ac:dyDescent="0.3">
      <c r="A205">
        <v>203</v>
      </c>
      <c r="B205">
        <f>IF(A205&gt;0,EOMONTH(B204,1),INDEX(extract[VALUATION_DATE], 1))</f>
        <v>51470</v>
      </c>
      <c r="C205">
        <f>IF(A205=0,DAYS360(INDEX(extract[ISSUE_DATE], 1),B205)/30,C204+1)</f>
        <v>221</v>
      </c>
      <c r="D205">
        <f t="shared" si="39"/>
        <v>19</v>
      </c>
      <c r="E205">
        <f>INDEX(extract[ISSUE_AGE], 1)+D205-1</f>
        <v>66</v>
      </c>
      <c r="F205">
        <f>INDEX(mortality_0[PROBABILITY],MATCH(E205, mortality_0[AGE]))</f>
        <v>1.2971999999999999E-2</v>
      </c>
      <c r="G205">
        <f t="shared" si="40"/>
        <v>1.0874808600422892E-3</v>
      </c>
      <c r="H205">
        <f>INDEX(valuation_rate_0[rate],0+1)</f>
        <v>4.2500000000000003E-2</v>
      </c>
      <c r="I205">
        <f t="shared" si="41"/>
        <v>0.49455347370335012</v>
      </c>
      <c r="J205">
        <f>IF(A205&gt;0,J204+L204-M204-N204,INDEX(extract[FUND_VALUE], 1))</f>
        <v>106380.10000591392</v>
      </c>
      <c r="K205">
        <f>IF((B205&lt;INDEX(extract[GUARANTEE_END], 1)),INDEX(extract[CURRENT_RATE], 1),INDEX(extract[MINIMUM_RATE], 1))</f>
        <v>0.01</v>
      </c>
      <c r="L205">
        <f t="shared" si="42"/>
        <v>88.246347562861985</v>
      </c>
      <c r="M205">
        <f t="shared" si="43"/>
        <v>115.68632264581601</v>
      </c>
      <c r="N205">
        <f>0</f>
        <v>0</v>
      </c>
      <c r="O205">
        <f>IF((D205&lt;=INDEX(surr_charge_sch_0[POLICY_YEAR],COUNTA(surr_charge_sch_0[POLICY_YEAR]))),INDEX(surr_charge_sch_0[SURRENDER_CHARGE_PERCENT],MATCH(D205, surr_charge_sch_0[POLICY_YEAR])),INDEX(surr_charge_sch_0[SURRENDER_CHARGE_PERCENT],COUNTA(surr_charge_sch_0[SURRENDER_CHARGE_PERCENT])))</f>
        <v>0</v>
      </c>
      <c r="P205">
        <f>IF((A205=0),INDEX(extract[AVAILABLE_FPWD], 1),(IF(MOD(C205, 12)=0,J205*INDEX(extract[FREE_PWD_PERCENT], 1),P204)))</f>
        <v>10651.740611439904</v>
      </c>
      <c r="Q205">
        <f t="shared" si="44"/>
        <v>95728.359394474013</v>
      </c>
      <c r="R205">
        <f t="shared" si="45"/>
        <v>0</v>
      </c>
      <c r="S205">
        <f t="shared" si="46"/>
        <v>106380.10000591392</v>
      </c>
      <c r="T205">
        <f t="shared" si="47"/>
        <v>52610.647990834506</v>
      </c>
      <c r="U205">
        <f t="shared" si="48"/>
        <v>0</v>
      </c>
      <c r="V205">
        <f t="shared" si="49"/>
        <v>8199.5279297684592</v>
      </c>
      <c r="W205">
        <f t="shared" si="50"/>
        <v>60810.175920602967</v>
      </c>
      <c r="X205">
        <f t="shared" si="51"/>
        <v>95873.677984339738</v>
      </c>
    </row>
    <row r="206" spans="1:24" x14ac:dyDescent="0.3">
      <c r="A206">
        <v>204</v>
      </c>
      <c r="B206">
        <f>IF(A206&gt;0,EOMONTH(B205,1),INDEX(extract[VALUATION_DATE], 1))</f>
        <v>51501</v>
      </c>
      <c r="C206">
        <f>IF(A206=0,DAYS360(INDEX(extract[ISSUE_DATE], 1),B206)/30,C205+1)</f>
        <v>222</v>
      </c>
      <c r="D206">
        <f t="shared" si="39"/>
        <v>19</v>
      </c>
      <c r="E206">
        <f>INDEX(extract[ISSUE_AGE], 1)+D206-1</f>
        <v>66</v>
      </c>
      <c r="F206">
        <f>INDEX(mortality_0[PROBABILITY],MATCH(E206, mortality_0[AGE]))</f>
        <v>1.2971999999999999E-2</v>
      </c>
      <c r="G206">
        <f t="shared" si="40"/>
        <v>1.0874808600422892E-3</v>
      </c>
      <c r="H206">
        <f>INDEX(valuation_rate_0[rate],0+1)</f>
        <v>4.2500000000000003E-2</v>
      </c>
      <c r="I206">
        <f t="shared" si="41"/>
        <v>0.49284109976469948</v>
      </c>
      <c r="J206">
        <f>IF(A206&gt;0,J205+L205-M205-N205,INDEX(extract[FUND_VALUE], 1))</f>
        <v>106352.66003083096</v>
      </c>
      <c r="K206">
        <f>IF((B206&lt;INDEX(extract[GUARANTEE_END], 1)),INDEX(extract[CURRENT_RATE], 1),INDEX(extract[MINIMUM_RATE], 1))</f>
        <v>0.01</v>
      </c>
      <c r="L206">
        <f t="shared" si="42"/>
        <v>88.223585057673972</v>
      </c>
      <c r="M206">
        <f t="shared" si="43"/>
        <v>115.65648219811324</v>
      </c>
      <c r="N206">
        <f>0</f>
        <v>0</v>
      </c>
      <c r="O206">
        <f>IF((D206&lt;=INDEX(surr_charge_sch_0[POLICY_YEAR],COUNTA(surr_charge_sch_0[POLICY_YEAR]))),INDEX(surr_charge_sch_0[SURRENDER_CHARGE_PERCENT],MATCH(D206, surr_charge_sch_0[POLICY_YEAR])),INDEX(surr_charge_sch_0[SURRENDER_CHARGE_PERCENT],COUNTA(surr_charge_sch_0[SURRENDER_CHARGE_PERCENT])))</f>
        <v>0</v>
      </c>
      <c r="P206">
        <f>IF((A206=0),INDEX(extract[AVAILABLE_FPWD], 1),(IF(MOD(C206, 12)=0,J206*INDEX(extract[FREE_PWD_PERCENT], 1),P205)))</f>
        <v>10651.740611439904</v>
      </c>
      <c r="Q206">
        <f t="shared" si="44"/>
        <v>95700.919419391052</v>
      </c>
      <c r="R206">
        <f t="shared" si="45"/>
        <v>0</v>
      </c>
      <c r="S206">
        <f t="shared" si="46"/>
        <v>106352.66003083096</v>
      </c>
      <c r="T206">
        <f t="shared" si="47"/>
        <v>52414.961932495928</v>
      </c>
      <c r="U206">
        <f t="shared" si="48"/>
        <v>0</v>
      </c>
      <c r="V206">
        <f t="shared" si="49"/>
        <v>8256.741002492914</v>
      </c>
      <c r="W206">
        <f t="shared" si="50"/>
        <v>60671.70293498884</v>
      </c>
      <c r="X206">
        <f t="shared" si="51"/>
        <v>95873.677984339738</v>
      </c>
    </row>
    <row r="207" spans="1:24" x14ac:dyDescent="0.3">
      <c r="A207">
        <v>205</v>
      </c>
      <c r="B207">
        <f>IF(A207&gt;0,EOMONTH(B206,1),INDEX(extract[VALUATION_DATE], 1))</f>
        <v>51532</v>
      </c>
      <c r="C207">
        <f>IF(A207=0,DAYS360(INDEX(extract[ISSUE_DATE], 1),B207)/30,C206+1)</f>
        <v>223</v>
      </c>
      <c r="D207">
        <f t="shared" si="39"/>
        <v>19</v>
      </c>
      <c r="E207">
        <f>INDEX(extract[ISSUE_AGE], 1)+D207-1</f>
        <v>66</v>
      </c>
      <c r="F207">
        <f>INDEX(mortality_0[PROBABILITY],MATCH(E207, mortality_0[AGE]))</f>
        <v>1.2971999999999999E-2</v>
      </c>
      <c r="G207">
        <f t="shared" si="40"/>
        <v>1.0874808600422892E-3</v>
      </c>
      <c r="H207">
        <f>INDEX(valuation_rate_0[rate],0+1)</f>
        <v>4.2500000000000003E-2</v>
      </c>
      <c r="I207">
        <f t="shared" si="41"/>
        <v>0.49113465486034275</v>
      </c>
      <c r="J207">
        <f>IF(A207&gt;0,J206+L206-M206-N206,INDEX(extract[FUND_VALUE], 1))</f>
        <v>106325.22713369051</v>
      </c>
      <c r="K207">
        <f>IF((B207&lt;INDEX(extract[GUARANTEE_END], 1)),INDEX(extract[CURRENT_RATE], 1),INDEX(extract[MINIMUM_RATE], 1))</f>
        <v>0.01</v>
      </c>
      <c r="L207">
        <f t="shared" si="42"/>
        <v>88.20082842390903</v>
      </c>
      <c r="M207">
        <f t="shared" si="43"/>
        <v>115.6266494475375</v>
      </c>
      <c r="N207">
        <f>0</f>
        <v>0</v>
      </c>
      <c r="O207">
        <f>IF((D207&lt;=INDEX(surr_charge_sch_0[POLICY_YEAR],COUNTA(surr_charge_sch_0[POLICY_YEAR]))),INDEX(surr_charge_sch_0[SURRENDER_CHARGE_PERCENT],MATCH(D207, surr_charge_sch_0[POLICY_YEAR])),INDEX(surr_charge_sch_0[SURRENDER_CHARGE_PERCENT],COUNTA(surr_charge_sch_0[SURRENDER_CHARGE_PERCENT])))</f>
        <v>0</v>
      </c>
      <c r="P207">
        <f>IF((A207=0),INDEX(extract[AVAILABLE_FPWD], 1),(IF(MOD(C207, 12)=0,J207*INDEX(extract[FREE_PWD_PERCENT], 1),P206)))</f>
        <v>10651.740611439904</v>
      </c>
      <c r="Q207">
        <f t="shared" si="44"/>
        <v>95673.486522250605</v>
      </c>
      <c r="R207">
        <f t="shared" si="45"/>
        <v>0</v>
      </c>
      <c r="S207">
        <f t="shared" si="46"/>
        <v>106325.22713369051</v>
      </c>
      <c r="T207">
        <f t="shared" si="47"/>
        <v>52220.00373125264</v>
      </c>
      <c r="U207">
        <f t="shared" si="48"/>
        <v>0</v>
      </c>
      <c r="V207">
        <f t="shared" si="49"/>
        <v>8313.7412703743485</v>
      </c>
      <c r="W207">
        <f t="shared" si="50"/>
        <v>60533.745001626987</v>
      </c>
      <c r="X207">
        <f t="shared" si="51"/>
        <v>95873.677984339738</v>
      </c>
    </row>
    <row r="208" spans="1:24" x14ac:dyDescent="0.3">
      <c r="A208">
        <v>206</v>
      </c>
      <c r="B208">
        <f>IF(A208&gt;0,EOMONTH(B207,1),INDEX(extract[VALUATION_DATE], 1))</f>
        <v>51560</v>
      </c>
      <c r="C208">
        <f>IF(A208=0,DAYS360(INDEX(extract[ISSUE_DATE], 1),B208)/30,C207+1)</f>
        <v>224</v>
      </c>
      <c r="D208">
        <f t="shared" si="39"/>
        <v>19</v>
      </c>
      <c r="E208">
        <f>INDEX(extract[ISSUE_AGE], 1)+D208-1</f>
        <v>66</v>
      </c>
      <c r="F208">
        <f>INDEX(mortality_0[PROBABILITY],MATCH(E208, mortality_0[AGE]))</f>
        <v>1.2971999999999999E-2</v>
      </c>
      <c r="G208">
        <f t="shared" si="40"/>
        <v>1.0874808600422892E-3</v>
      </c>
      <c r="H208">
        <f>INDEX(valuation_rate_0[rate],0+1)</f>
        <v>4.2500000000000003E-2</v>
      </c>
      <c r="I208">
        <f t="shared" si="41"/>
        <v>0.4894341184612081</v>
      </c>
      <c r="J208">
        <f>IF(A208&gt;0,J207+L207-M207-N207,INDEX(extract[FUND_VALUE], 1))</f>
        <v>106297.80131266688</v>
      </c>
      <c r="K208">
        <f>IF((B208&lt;INDEX(extract[GUARANTEE_END], 1)),INDEX(extract[CURRENT_RATE], 1),INDEX(extract[MINIMUM_RATE], 1))</f>
        <v>0.01</v>
      </c>
      <c r="L208">
        <f t="shared" si="42"/>
        <v>88.178077660052693</v>
      </c>
      <c r="M208">
        <f t="shared" si="43"/>
        <v>115.59682439210336</v>
      </c>
      <c r="N208">
        <f>0</f>
        <v>0</v>
      </c>
      <c r="O208">
        <f>IF((D208&lt;=INDEX(surr_charge_sch_0[POLICY_YEAR],COUNTA(surr_charge_sch_0[POLICY_YEAR]))),INDEX(surr_charge_sch_0[SURRENDER_CHARGE_PERCENT],MATCH(D208, surr_charge_sch_0[POLICY_YEAR])),INDEX(surr_charge_sch_0[SURRENDER_CHARGE_PERCENT],COUNTA(surr_charge_sch_0[SURRENDER_CHARGE_PERCENT])))</f>
        <v>0</v>
      </c>
      <c r="P208">
        <f>IF((A208=0),INDEX(extract[AVAILABLE_FPWD], 1),(IF(MOD(C208, 12)=0,J208*INDEX(extract[FREE_PWD_PERCENT], 1),P207)))</f>
        <v>10651.740611439904</v>
      </c>
      <c r="Q208">
        <f t="shared" si="44"/>
        <v>95646.060701226976</v>
      </c>
      <c r="R208">
        <f t="shared" si="45"/>
        <v>0</v>
      </c>
      <c r="S208">
        <f t="shared" si="46"/>
        <v>106297.80131266688</v>
      </c>
      <c r="T208">
        <f t="shared" si="47"/>
        <v>52025.770679829766</v>
      </c>
      <c r="U208">
        <f t="shared" si="48"/>
        <v>0</v>
      </c>
      <c r="V208">
        <f t="shared" si="49"/>
        <v>8370.5295249434221</v>
      </c>
      <c r="W208">
        <f t="shared" si="50"/>
        <v>60396.300204773186</v>
      </c>
      <c r="X208">
        <f t="shared" si="51"/>
        <v>95873.677984339738</v>
      </c>
    </row>
    <row r="209" spans="1:24" x14ac:dyDescent="0.3">
      <c r="A209">
        <v>207</v>
      </c>
      <c r="B209">
        <f>IF(A209&gt;0,EOMONTH(B208,1),INDEX(extract[VALUATION_DATE], 1))</f>
        <v>51591</v>
      </c>
      <c r="C209">
        <f>IF(A209=0,DAYS360(INDEX(extract[ISSUE_DATE], 1),B209)/30,C208+1)</f>
        <v>225</v>
      </c>
      <c r="D209">
        <f t="shared" si="39"/>
        <v>19</v>
      </c>
      <c r="E209">
        <f>INDEX(extract[ISSUE_AGE], 1)+D209-1</f>
        <v>66</v>
      </c>
      <c r="F209">
        <f>INDEX(mortality_0[PROBABILITY],MATCH(E209, mortality_0[AGE]))</f>
        <v>1.2971999999999999E-2</v>
      </c>
      <c r="G209">
        <f t="shared" si="40"/>
        <v>1.0874808600422892E-3</v>
      </c>
      <c r="H209">
        <f>INDEX(valuation_rate_0[rate],0+1)</f>
        <v>4.2500000000000003E-2</v>
      </c>
      <c r="I209">
        <f t="shared" si="41"/>
        <v>0.4877394701093048</v>
      </c>
      <c r="J209">
        <f>IF(A209&gt;0,J208+L208-M208-N208,INDEX(extract[FUND_VALUE], 1))</f>
        <v>106270.38256593482</v>
      </c>
      <c r="K209">
        <f>IF((B209&lt;INDEX(extract[GUARANTEE_END], 1)),INDEX(extract[CURRENT_RATE], 1),INDEX(extract[MINIMUM_RATE], 1))</f>
        <v>0.01</v>
      </c>
      <c r="L209">
        <f t="shared" si="42"/>
        <v>88.155332764590838</v>
      </c>
      <c r="M209">
        <f t="shared" si="43"/>
        <v>115.56700702982589</v>
      </c>
      <c r="N209">
        <f>0</f>
        <v>0</v>
      </c>
      <c r="O209">
        <f>IF((D209&lt;=INDEX(surr_charge_sch_0[POLICY_YEAR],COUNTA(surr_charge_sch_0[POLICY_YEAR]))),INDEX(surr_charge_sch_0[SURRENDER_CHARGE_PERCENT],MATCH(D209, surr_charge_sch_0[POLICY_YEAR])),INDEX(surr_charge_sch_0[SURRENDER_CHARGE_PERCENT],COUNTA(surr_charge_sch_0[SURRENDER_CHARGE_PERCENT])))</f>
        <v>0</v>
      </c>
      <c r="P209">
        <f>IF((A209=0),INDEX(extract[AVAILABLE_FPWD], 1),(IF(MOD(C209, 12)=0,J209*INDEX(extract[FREE_PWD_PERCENT], 1),P208)))</f>
        <v>10651.740611439904</v>
      </c>
      <c r="Q209">
        <f t="shared" si="44"/>
        <v>95618.641954494917</v>
      </c>
      <c r="R209">
        <f t="shared" si="45"/>
        <v>0</v>
      </c>
      <c r="S209">
        <f t="shared" si="46"/>
        <v>106270.38256593482</v>
      </c>
      <c r="T209">
        <f t="shared" si="47"/>
        <v>51832.260081022156</v>
      </c>
      <c r="U209">
        <f t="shared" si="48"/>
        <v>0</v>
      </c>
      <c r="V209">
        <f t="shared" si="49"/>
        <v>8427.1065547866856</v>
      </c>
      <c r="W209">
        <f t="shared" si="50"/>
        <v>60259.366635808838</v>
      </c>
      <c r="X209">
        <f t="shared" si="51"/>
        <v>95873.677984339738</v>
      </c>
    </row>
    <row r="210" spans="1:24" x14ac:dyDescent="0.3">
      <c r="A210">
        <v>208</v>
      </c>
      <c r="B210">
        <f>IF(A210&gt;0,EOMONTH(B209,1),INDEX(extract[VALUATION_DATE], 1))</f>
        <v>51621</v>
      </c>
      <c r="C210">
        <f>IF(A210=0,DAYS360(INDEX(extract[ISSUE_DATE], 1),B210)/30,C209+1)</f>
        <v>226</v>
      </c>
      <c r="D210">
        <f t="shared" si="39"/>
        <v>19</v>
      </c>
      <c r="E210">
        <f>INDEX(extract[ISSUE_AGE], 1)+D210-1</f>
        <v>66</v>
      </c>
      <c r="F210">
        <f>INDEX(mortality_0[PROBABILITY],MATCH(E210, mortality_0[AGE]))</f>
        <v>1.2971999999999999E-2</v>
      </c>
      <c r="G210">
        <f t="shared" si="40"/>
        <v>1.0874808600422892E-3</v>
      </c>
      <c r="H210">
        <f>INDEX(valuation_rate_0[rate],0+1)</f>
        <v>4.2500000000000003E-2</v>
      </c>
      <c r="I210">
        <f t="shared" si="41"/>
        <v>0.48605068941747726</v>
      </c>
      <c r="J210">
        <f>IF(A210&gt;0,J209+L209-M209-N209,INDEX(extract[FUND_VALUE], 1))</f>
        <v>106242.9708916696</v>
      </c>
      <c r="K210">
        <f>IF((B210&lt;INDEX(extract[GUARANTEE_END], 1)),INDEX(extract[CURRENT_RATE], 1),INDEX(extract[MINIMUM_RATE], 1))</f>
        <v>0.01</v>
      </c>
      <c r="L210">
        <f t="shared" si="42"/>
        <v>88.132593736009795</v>
      </c>
      <c r="M210">
        <f t="shared" si="43"/>
        <v>115.53719735872075</v>
      </c>
      <c r="N210">
        <f>0</f>
        <v>0</v>
      </c>
      <c r="O210">
        <f>IF((D210&lt;=INDEX(surr_charge_sch_0[POLICY_YEAR],COUNTA(surr_charge_sch_0[POLICY_YEAR]))),INDEX(surr_charge_sch_0[SURRENDER_CHARGE_PERCENT],MATCH(D210, surr_charge_sch_0[POLICY_YEAR])),INDEX(surr_charge_sch_0[SURRENDER_CHARGE_PERCENT],COUNTA(surr_charge_sch_0[SURRENDER_CHARGE_PERCENT])))</f>
        <v>0</v>
      </c>
      <c r="P210">
        <f>IF((A210=0),INDEX(extract[AVAILABLE_FPWD], 1),(IF(MOD(C210, 12)=0,J210*INDEX(extract[FREE_PWD_PERCENT], 1),P209)))</f>
        <v>10651.740611439904</v>
      </c>
      <c r="Q210">
        <f t="shared" si="44"/>
        <v>95591.230280229691</v>
      </c>
      <c r="R210">
        <f t="shared" si="45"/>
        <v>0</v>
      </c>
      <c r="S210">
        <f t="shared" si="46"/>
        <v>106242.9708916696</v>
      </c>
      <c r="T210">
        <f t="shared" si="47"/>
        <v>51639.469247656976</v>
      </c>
      <c r="U210">
        <f t="shared" si="48"/>
        <v>0</v>
      </c>
      <c r="V210">
        <f t="shared" si="49"/>
        <v>8483.4731455575311</v>
      </c>
      <c r="W210">
        <f t="shared" si="50"/>
        <v>60122.942393214507</v>
      </c>
      <c r="X210">
        <f t="shared" si="51"/>
        <v>95873.677984339738</v>
      </c>
    </row>
    <row r="211" spans="1:24" x14ac:dyDescent="0.3">
      <c r="A211">
        <v>209</v>
      </c>
      <c r="B211">
        <f>IF(A211&gt;0,EOMONTH(B210,1),INDEX(extract[VALUATION_DATE], 1))</f>
        <v>51652</v>
      </c>
      <c r="C211">
        <f>IF(A211=0,DAYS360(INDEX(extract[ISSUE_DATE], 1),B211)/30,C210+1)</f>
        <v>227</v>
      </c>
      <c r="D211">
        <f t="shared" si="39"/>
        <v>19</v>
      </c>
      <c r="E211">
        <f>INDEX(extract[ISSUE_AGE], 1)+D211-1</f>
        <v>66</v>
      </c>
      <c r="F211">
        <f>INDEX(mortality_0[PROBABILITY],MATCH(E211, mortality_0[AGE]))</f>
        <v>1.2971999999999999E-2</v>
      </c>
      <c r="G211">
        <f t="shared" si="40"/>
        <v>1.0874808600422892E-3</v>
      </c>
      <c r="H211">
        <f>INDEX(valuation_rate_0[rate],0+1)</f>
        <v>4.2500000000000003E-2</v>
      </c>
      <c r="I211">
        <f t="shared" si="41"/>
        <v>0.48436775606915966</v>
      </c>
      <c r="J211">
        <f>IF(A211&gt;0,J210+L210-M210-N210,INDEX(extract[FUND_VALUE], 1))</f>
        <v>106215.56628804689</v>
      </c>
      <c r="K211">
        <f>IF((B211&lt;INDEX(extract[GUARANTEE_END], 1)),INDEX(extract[CURRENT_RATE], 1),INDEX(extract[MINIMUM_RATE], 1))</f>
        <v>0.01</v>
      </c>
      <c r="L211">
        <f t="shared" si="42"/>
        <v>88.109860572796208</v>
      </c>
      <c r="M211">
        <f t="shared" si="43"/>
        <v>115.507395376804</v>
      </c>
      <c r="N211">
        <f>0</f>
        <v>0</v>
      </c>
      <c r="O211">
        <f>IF((D211&lt;=INDEX(surr_charge_sch_0[POLICY_YEAR],COUNTA(surr_charge_sch_0[POLICY_YEAR]))),INDEX(surr_charge_sch_0[SURRENDER_CHARGE_PERCENT],MATCH(D211, surr_charge_sch_0[POLICY_YEAR])),INDEX(surr_charge_sch_0[SURRENDER_CHARGE_PERCENT],COUNTA(surr_charge_sch_0[SURRENDER_CHARGE_PERCENT])))</f>
        <v>0</v>
      </c>
      <c r="P211">
        <f>IF((A211=0),INDEX(extract[AVAILABLE_FPWD], 1),(IF(MOD(C211, 12)=0,J211*INDEX(extract[FREE_PWD_PERCENT], 1),P210)))</f>
        <v>10651.740611439904</v>
      </c>
      <c r="Q211">
        <f t="shared" si="44"/>
        <v>95563.825676606983</v>
      </c>
      <c r="R211">
        <f t="shared" si="45"/>
        <v>0</v>
      </c>
      <c r="S211">
        <f t="shared" si="46"/>
        <v>106215.56628804689</v>
      </c>
      <c r="T211">
        <f t="shared" si="47"/>
        <v>51447.395502556355</v>
      </c>
      <c r="U211">
        <f t="shared" si="48"/>
        <v>0</v>
      </c>
      <c r="V211">
        <f t="shared" si="49"/>
        <v>8539.6300799871005</v>
      </c>
      <c r="W211">
        <f t="shared" si="50"/>
        <v>59987.025582543458</v>
      </c>
      <c r="X211">
        <f t="shared" si="51"/>
        <v>95873.677984339738</v>
      </c>
    </row>
    <row r="212" spans="1:24" x14ac:dyDescent="0.3">
      <c r="A212">
        <v>210</v>
      </c>
      <c r="B212">
        <f>IF(A212&gt;0,EOMONTH(B211,1),INDEX(extract[VALUATION_DATE], 1))</f>
        <v>51682</v>
      </c>
      <c r="C212">
        <f>IF(A212=0,DAYS360(INDEX(extract[ISSUE_DATE], 1),B212)/30,C211+1)</f>
        <v>228</v>
      </c>
      <c r="D212">
        <f t="shared" si="39"/>
        <v>20</v>
      </c>
      <c r="E212">
        <f>INDEX(extract[ISSUE_AGE], 1)+D212-1</f>
        <v>67</v>
      </c>
      <c r="F212">
        <f>INDEX(mortality_0[PROBABILITY],MATCH(E212, mortality_0[AGE]))</f>
        <v>1.4338E-2</v>
      </c>
      <c r="G212">
        <f t="shared" si="40"/>
        <v>1.2027579675660816E-3</v>
      </c>
      <c r="H212">
        <f>INDEX(valuation_rate_0[rate],0+1)</f>
        <v>4.2500000000000003E-2</v>
      </c>
      <c r="I212">
        <f t="shared" si="41"/>
        <v>0.48269064981813159</v>
      </c>
      <c r="J212">
        <f>IF(A212&gt;0,J211+L211-M211-N211,INDEX(extract[FUND_VALUE], 1))</f>
        <v>106188.16875324288</v>
      </c>
      <c r="K212">
        <f>IF((B212&lt;INDEX(extract[GUARANTEE_END], 1)),INDEX(extract[CURRENT_RATE], 1),INDEX(extract[MINIMUM_RATE], 1))</f>
        <v>0.01</v>
      </c>
      <c r="L212">
        <f t="shared" si="42"/>
        <v>88.087133273437161</v>
      </c>
      <c r="M212">
        <f t="shared" si="43"/>
        <v>127.71866602921449</v>
      </c>
      <c r="N212">
        <f>0</f>
        <v>0</v>
      </c>
      <c r="O212">
        <f>IF((D212&lt;=INDEX(surr_charge_sch_0[POLICY_YEAR],COUNTA(surr_charge_sch_0[POLICY_YEAR]))),INDEX(surr_charge_sch_0[SURRENDER_CHARGE_PERCENT],MATCH(D212, surr_charge_sch_0[POLICY_YEAR])),INDEX(surr_charge_sch_0[SURRENDER_CHARGE_PERCENT],COUNTA(surr_charge_sch_0[SURRENDER_CHARGE_PERCENT])))</f>
        <v>0</v>
      </c>
      <c r="P212">
        <f>IF((A212=0),INDEX(extract[AVAILABLE_FPWD], 1),(IF(MOD(C212, 12)=0,J212*INDEX(extract[FREE_PWD_PERCENT], 1),P211)))</f>
        <v>10618.816875324288</v>
      </c>
      <c r="Q212">
        <f t="shared" si="44"/>
        <v>95569.351877918583</v>
      </c>
      <c r="R212">
        <f t="shared" si="45"/>
        <v>0</v>
      </c>
      <c r="S212">
        <f t="shared" si="46"/>
        <v>106188.16875324288</v>
      </c>
      <c r="T212">
        <f t="shared" si="47"/>
        <v>51256.036178500217</v>
      </c>
      <c r="U212">
        <f t="shared" si="48"/>
        <v>0</v>
      </c>
      <c r="V212">
        <f t="shared" si="49"/>
        <v>8595.578137895156</v>
      </c>
      <c r="W212">
        <f t="shared" si="50"/>
        <v>59851.614316395375</v>
      </c>
      <c r="X212">
        <f t="shared" si="51"/>
        <v>95873.677984339738</v>
      </c>
    </row>
    <row r="213" spans="1:24" x14ac:dyDescent="0.3">
      <c r="A213">
        <v>211</v>
      </c>
      <c r="B213">
        <f>IF(A213&gt;0,EOMONTH(B212,1),INDEX(extract[VALUATION_DATE], 1))</f>
        <v>51713</v>
      </c>
      <c r="C213">
        <f>IF(A213=0,DAYS360(INDEX(extract[ISSUE_DATE], 1),B213)/30,C212+1)</f>
        <v>229</v>
      </c>
      <c r="D213">
        <f t="shared" si="39"/>
        <v>20</v>
      </c>
      <c r="E213">
        <f>INDEX(extract[ISSUE_AGE], 1)+D213-1</f>
        <v>67</v>
      </c>
      <c r="F213">
        <f>INDEX(mortality_0[PROBABILITY],MATCH(E213, mortality_0[AGE]))</f>
        <v>1.4338E-2</v>
      </c>
      <c r="G213">
        <f t="shared" si="40"/>
        <v>1.2027579675660816E-3</v>
      </c>
      <c r="H213">
        <f>INDEX(valuation_rate_0[rate],0+1)</f>
        <v>4.2500000000000003E-2</v>
      </c>
      <c r="I213">
        <f t="shared" si="41"/>
        <v>0.48101935048827449</v>
      </c>
      <c r="J213">
        <f>IF(A213&gt;0,J212+L212-M212-N212,INDEX(extract[FUND_VALUE], 1))</f>
        <v>106148.53722048709</v>
      </c>
      <c r="K213">
        <f>IF((B213&lt;INDEX(extract[GUARANTEE_END], 1)),INDEX(extract[CURRENT_RATE], 1),INDEX(extract[MINIMUM_RATE], 1))</f>
        <v>0.01</v>
      </c>
      <c r="L213">
        <f t="shared" si="42"/>
        <v>88.054257406486272</v>
      </c>
      <c r="M213">
        <f t="shared" si="43"/>
        <v>127.67099888742561</v>
      </c>
      <c r="N213">
        <f>0</f>
        <v>0</v>
      </c>
      <c r="O213">
        <f>IF((D213&lt;=INDEX(surr_charge_sch_0[POLICY_YEAR],COUNTA(surr_charge_sch_0[POLICY_YEAR]))),INDEX(surr_charge_sch_0[SURRENDER_CHARGE_PERCENT],MATCH(D213, surr_charge_sch_0[POLICY_YEAR])),INDEX(surr_charge_sch_0[SURRENDER_CHARGE_PERCENT],COUNTA(surr_charge_sch_0[SURRENDER_CHARGE_PERCENT])))</f>
        <v>0</v>
      </c>
      <c r="P213">
        <f>IF((A213=0),INDEX(extract[AVAILABLE_FPWD], 1),(IF(MOD(C213, 12)=0,J213*INDEX(extract[FREE_PWD_PERCENT], 1),P212)))</f>
        <v>10618.816875324288</v>
      </c>
      <c r="Q213">
        <f t="shared" si="44"/>
        <v>95529.720345162801</v>
      </c>
      <c r="R213">
        <f t="shared" si="45"/>
        <v>0</v>
      </c>
      <c r="S213">
        <f t="shared" si="46"/>
        <v>106148.53722048709</v>
      </c>
      <c r="T213">
        <f t="shared" si="47"/>
        <v>51059.500429079133</v>
      </c>
      <c r="U213">
        <f t="shared" si="48"/>
        <v>0</v>
      </c>
      <c r="V213">
        <f t="shared" si="49"/>
        <v>8657.226743794703</v>
      </c>
      <c r="W213">
        <f t="shared" si="50"/>
        <v>59716.727172873834</v>
      </c>
      <c r="X213">
        <f t="shared" si="51"/>
        <v>95873.677984339738</v>
      </c>
    </row>
    <row r="214" spans="1:24" x14ac:dyDescent="0.3">
      <c r="A214">
        <v>212</v>
      </c>
      <c r="B214">
        <f>IF(A214&gt;0,EOMONTH(B213,1),INDEX(extract[VALUATION_DATE], 1))</f>
        <v>51744</v>
      </c>
      <c r="C214">
        <f>IF(A214=0,DAYS360(INDEX(extract[ISSUE_DATE], 1),B214)/30,C213+1)</f>
        <v>230</v>
      </c>
      <c r="D214">
        <f t="shared" si="39"/>
        <v>20</v>
      </c>
      <c r="E214">
        <f>INDEX(extract[ISSUE_AGE], 1)+D214-1</f>
        <v>67</v>
      </c>
      <c r="F214">
        <f>INDEX(mortality_0[PROBABILITY],MATCH(E214, mortality_0[AGE]))</f>
        <v>1.4338E-2</v>
      </c>
      <c r="G214">
        <f t="shared" si="40"/>
        <v>1.2027579675660816E-3</v>
      </c>
      <c r="H214">
        <f>INDEX(valuation_rate_0[rate],0+1)</f>
        <v>4.2500000000000003E-2</v>
      </c>
      <c r="I214">
        <f t="shared" si="41"/>
        <v>0.47935383797332881</v>
      </c>
      <c r="J214">
        <f>IF(A214&gt;0,J213+L213-M213-N213,INDEX(extract[FUND_VALUE], 1))</f>
        <v>106108.92047900616</v>
      </c>
      <c r="K214">
        <f>IF((B214&lt;INDEX(extract[GUARANTEE_END], 1)),INDEX(extract[CURRENT_RATE], 1),INDEX(extract[MINIMUM_RATE], 1))</f>
        <v>0.01</v>
      </c>
      <c r="L214">
        <f t="shared" si="42"/>
        <v>88.021393809461642</v>
      </c>
      <c r="M214">
        <f t="shared" si="43"/>
        <v>127.62334953596041</v>
      </c>
      <c r="N214">
        <f>0</f>
        <v>0</v>
      </c>
      <c r="O214">
        <f>IF((D214&lt;=INDEX(surr_charge_sch_0[POLICY_YEAR],COUNTA(surr_charge_sch_0[POLICY_YEAR]))),INDEX(surr_charge_sch_0[SURRENDER_CHARGE_PERCENT],MATCH(D214, surr_charge_sch_0[POLICY_YEAR])),INDEX(surr_charge_sch_0[SURRENDER_CHARGE_PERCENT],COUNTA(surr_charge_sch_0[SURRENDER_CHARGE_PERCENT])))</f>
        <v>0</v>
      </c>
      <c r="P214">
        <f>IF((A214=0),INDEX(extract[AVAILABLE_FPWD], 1),(IF(MOD(C214, 12)=0,J214*INDEX(extract[FREE_PWD_PERCENT], 1),P213)))</f>
        <v>10618.816875324288</v>
      </c>
      <c r="Q214">
        <f t="shared" si="44"/>
        <v>95490.10360368187</v>
      </c>
      <c r="R214">
        <f t="shared" si="45"/>
        <v>0</v>
      </c>
      <c r="S214">
        <f t="shared" si="46"/>
        <v>106108.92047900616</v>
      </c>
      <c r="T214">
        <f t="shared" si="47"/>
        <v>50863.718274818355</v>
      </c>
      <c r="U214">
        <f t="shared" si="48"/>
        <v>0</v>
      </c>
      <c r="V214">
        <f t="shared" si="49"/>
        <v>8718.6389647557226</v>
      </c>
      <c r="W214">
        <f t="shared" si="50"/>
        <v>59582.357239574078</v>
      </c>
      <c r="X214">
        <f t="shared" si="51"/>
        <v>95873.677984339738</v>
      </c>
    </row>
    <row r="215" spans="1:24" x14ac:dyDescent="0.3">
      <c r="A215">
        <v>213</v>
      </c>
      <c r="B215">
        <f>IF(A215&gt;0,EOMONTH(B214,1),INDEX(extract[VALUATION_DATE], 1))</f>
        <v>51774</v>
      </c>
      <c r="C215">
        <f>IF(A215=0,DAYS360(INDEX(extract[ISSUE_DATE], 1),B215)/30,C214+1)</f>
        <v>231</v>
      </c>
      <c r="D215">
        <f t="shared" si="39"/>
        <v>20</v>
      </c>
      <c r="E215">
        <f>INDEX(extract[ISSUE_AGE], 1)+D215-1</f>
        <v>67</v>
      </c>
      <c r="F215">
        <f>INDEX(mortality_0[PROBABILITY],MATCH(E215, mortality_0[AGE]))</f>
        <v>1.4338E-2</v>
      </c>
      <c r="G215">
        <f t="shared" si="40"/>
        <v>1.2027579675660816E-3</v>
      </c>
      <c r="H215">
        <f>INDEX(valuation_rate_0[rate],0+1)</f>
        <v>4.2500000000000003E-2</v>
      </c>
      <c r="I215">
        <f t="shared" si="41"/>
        <v>0.47769409223665232</v>
      </c>
      <c r="J215">
        <f>IF(A215&gt;0,J214+L214-M214-N214,INDEX(extract[FUND_VALUE], 1))</f>
        <v>106069.31852327967</v>
      </c>
      <c r="K215">
        <f>IF((B215&lt;INDEX(extract[GUARANTEE_END], 1)),INDEX(extract[CURRENT_RATE], 1),INDEX(extract[MINIMUM_RATE], 1))</f>
        <v>0.01</v>
      </c>
      <c r="L215">
        <f t="shared" si="42"/>
        <v>87.988542477783867</v>
      </c>
      <c r="M215">
        <f t="shared" si="43"/>
        <v>127.57571796817918</v>
      </c>
      <c r="N215">
        <f>0</f>
        <v>0</v>
      </c>
      <c r="O215">
        <f>IF((D215&lt;=INDEX(surr_charge_sch_0[POLICY_YEAR],COUNTA(surr_charge_sch_0[POLICY_YEAR]))),INDEX(surr_charge_sch_0[SURRENDER_CHARGE_PERCENT],MATCH(D215, surr_charge_sch_0[POLICY_YEAR])),INDEX(surr_charge_sch_0[SURRENDER_CHARGE_PERCENT],COUNTA(surr_charge_sch_0[SURRENDER_CHARGE_PERCENT])))</f>
        <v>0</v>
      </c>
      <c r="P215">
        <f>IF((A215=0),INDEX(extract[AVAILABLE_FPWD], 1),(IF(MOD(C215, 12)=0,J215*INDEX(extract[FREE_PWD_PERCENT], 1),P214)))</f>
        <v>10618.816875324288</v>
      </c>
      <c r="Q215">
        <f t="shared" si="44"/>
        <v>95450.501647955374</v>
      </c>
      <c r="R215">
        <f t="shared" si="45"/>
        <v>0</v>
      </c>
      <c r="S215">
        <f t="shared" si="46"/>
        <v>106069.31852327967</v>
      </c>
      <c r="T215">
        <f t="shared" si="47"/>
        <v>50668.686826138415</v>
      </c>
      <c r="U215">
        <f t="shared" si="48"/>
        <v>0</v>
      </c>
      <c r="V215">
        <f t="shared" si="49"/>
        <v>8779.8157071707974</v>
      </c>
      <c r="W215">
        <f t="shared" si="50"/>
        <v>59448.502533309213</v>
      </c>
      <c r="X215">
        <f t="shared" si="51"/>
        <v>95873.677984339738</v>
      </c>
    </row>
    <row r="216" spans="1:24" x14ac:dyDescent="0.3">
      <c r="A216">
        <v>214</v>
      </c>
      <c r="B216">
        <f>IF(A216&gt;0,EOMONTH(B215,1),INDEX(extract[VALUATION_DATE], 1))</f>
        <v>51805</v>
      </c>
      <c r="C216">
        <f>IF(A216=0,DAYS360(INDEX(extract[ISSUE_DATE], 1),B216)/30,C215+1)</f>
        <v>232</v>
      </c>
      <c r="D216">
        <f t="shared" si="39"/>
        <v>20</v>
      </c>
      <c r="E216">
        <f>INDEX(extract[ISSUE_AGE], 1)+D216-1</f>
        <v>67</v>
      </c>
      <c r="F216">
        <f>INDEX(mortality_0[PROBABILITY],MATCH(E216, mortality_0[AGE]))</f>
        <v>1.4338E-2</v>
      </c>
      <c r="G216">
        <f t="shared" si="40"/>
        <v>1.2027579675660816E-3</v>
      </c>
      <c r="H216">
        <f>INDEX(valuation_rate_0[rate],0+1)</f>
        <v>4.2500000000000003E-2</v>
      </c>
      <c r="I216">
        <f t="shared" si="41"/>
        <v>0.47604009331097885</v>
      </c>
      <c r="J216">
        <f>IF(A216&gt;0,J215+L215-M215-N215,INDEX(extract[FUND_VALUE], 1))</f>
        <v>106029.73134778927</v>
      </c>
      <c r="K216">
        <f>IF((B216&lt;INDEX(extract[GUARANTEE_END], 1)),INDEX(extract[CURRENT_RATE], 1),INDEX(extract[MINIMUM_RATE], 1))</f>
        <v>0.01</v>
      </c>
      <c r="L216">
        <f t="shared" si="42"/>
        <v>87.955703406875273</v>
      </c>
      <c r="M216">
        <f t="shared" si="43"/>
        <v>127.52810417744467</v>
      </c>
      <c r="N216">
        <f>0</f>
        <v>0</v>
      </c>
      <c r="O216">
        <f>IF((D216&lt;=INDEX(surr_charge_sch_0[POLICY_YEAR],COUNTA(surr_charge_sch_0[POLICY_YEAR]))),INDEX(surr_charge_sch_0[SURRENDER_CHARGE_PERCENT],MATCH(D216, surr_charge_sch_0[POLICY_YEAR])),INDEX(surr_charge_sch_0[SURRENDER_CHARGE_PERCENT],COUNTA(surr_charge_sch_0[SURRENDER_CHARGE_PERCENT])))</f>
        <v>0</v>
      </c>
      <c r="P216">
        <f>IF((A216=0),INDEX(extract[AVAILABLE_FPWD], 1),(IF(MOD(C216, 12)=0,J216*INDEX(extract[FREE_PWD_PERCENT], 1),P215)))</f>
        <v>10618.816875324288</v>
      </c>
      <c r="Q216">
        <f t="shared" si="44"/>
        <v>95410.914472464981</v>
      </c>
      <c r="R216">
        <f t="shared" si="45"/>
        <v>0</v>
      </c>
      <c r="S216">
        <f t="shared" si="46"/>
        <v>106029.73134778927</v>
      </c>
      <c r="T216">
        <f t="shared" si="47"/>
        <v>50474.403204539623</v>
      </c>
      <c r="U216">
        <f t="shared" si="48"/>
        <v>0</v>
      </c>
      <c r="V216">
        <f t="shared" si="49"/>
        <v>8840.7578739570454</v>
      </c>
      <c r="W216">
        <f t="shared" si="50"/>
        <v>59315.161078496669</v>
      </c>
      <c r="X216">
        <f t="shared" si="51"/>
        <v>95873.677984339738</v>
      </c>
    </row>
    <row r="217" spans="1:24" x14ac:dyDescent="0.3">
      <c r="A217">
        <v>215</v>
      </c>
      <c r="B217">
        <f>IF(A217&gt;0,EOMONTH(B216,1),INDEX(extract[VALUATION_DATE], 1))</f>
        <v>51835</v>
      </c>
      <c r="C217">
        <f>IF(A217=0,DAYS360(INDEX(extract[ISSUE_DATE], 1),B217)/30,C216+1)</f>
        <v>233</v>
      </c>
      <c r="D217">
        <f t="shared" si="39"/>
        <v>20</v>
      </c>
      <c r="E217">
        <f>INDEX(extract[ISSUE_AGE], 1)+D217-1</f>
        <v>67</v>
      </c>
      <c r="F217">
        <f>INDEX(mortality_0[PROBABILITY],MATCH(E217, mortality_0[AGE]))</f>
        <v>1.4338E-2</v>
      </c>
      <c r="G217">
        <f t="shared" si="40"/>
        <v>1.2027579675660816E-3</v>
      </c>
      <c r="H217">
        <f>INDEX(valuation_rate_0[rate],0+1)</f>
        <v>4.2500000000000003E-2</v>
      </c>
      <c r="I217">
        <f t="shared" si="41"/>
        <v>0.47439182129817825</v>
      </c>
      <c r="J217">
        <f>IF(A217&gt;0,J216+L216-M216-N216,INDEX(extract[FUND_VALUE], 1))</f>
        <v>105990.1589470187</v>
      </c>
      <c r="K217">
        <f>IF((B217&lt;INDEX(extract[GUARANTEE_END], 1)),INDEX(extract[CURRENT_RATE], 1),INDEX(extract[MINIMUM_RATE], 1))</f>
        <v>0.01</v>
      </c>
      <c r="L217">
        <f t="shared" si="42"/>
        <v>87.922876592159909</v>
      </c>
      <c r="M217">
        <f t="shared" si="43"/>
        <v>127.48050815712215</v>
      </c>
      <c r="N217">
        <f>0</f>
        <v>0</v>
      </c>
      <c r="O217">
        <f>IF((D217&lt;=INDEX(surr_charge_sch_0[POLICY_YEAR],COUNTA(surr_charge_sch_0[POLICY_YEAR]))),INDEX(surr_charge_sch_0[SURRENDER_CHARGE_PERCENT],MATCH(D217, surr_charge_sch_0[POLICY_YEAR])),INDEX(surr_charge_sch_0[SURRENDER_CHARGE_PERCENT],COUNTA(surr_charge_sch_0[SURRENDER_CHARGE_PERCENT])))</f>
        <v>0</v>
      </c>
      <c r="P217">
        <f>IF((A217=0),INDEX(extract[AVAILABLE_FPWD], 1),(IF(MOD(C217, 12)=0,J217*INDEX(extract[FREE_PWD_PERCENT], 1),P216)))</f>
        <v>10618.816875324288</v>
      </c>
      <c r="Q217">
        <f t="shared" si="44"/>
        <v>95371.342071694409</v>
      </c>
      <c r="R217">
        <f t="shared" si="45"/>
        <v>0</v>
      </c>
      <c r="S217">
        <f t="shared" si="46"/>
        <v>105990.1589470187</v>
      </c>
      <c r="T217">
        <f t="shared" si="47"/>
        <v>50280.864542559604</v>
      </c>
      <c r="U217">
        <f t="shared" si="48"/>
        <v>0</v>
      </c>
      <c r="V217">
        <f t="shared" si="49"/>
        <v>8901.4663645694491</v>
      </c>
      <c r="W217">
        <f t="shared" si="50"/>
        <v>59182.330907129057</v>
      </c>
      <c r="X217">
        <f t="shared" si="51"/>
        <v>95873.677984339738</v>
      </c>
    </row>
    <row r="218" spans="1:24" x14ac:dyDescent="0.3">
      <c r="A218">
        <v>216</v>
      </c>
      <c r="B218">
        <f>IF(A218&gt;0,EOMONTH(B217,1),INDEX(extract[VALUATION_DATE], 1))</f>
        <v>51866</v>
      </c>
      <c r="C218">
        <f>IF(A218=0,DAYS360(INDEX(extract[ISSUE_DATE], 1),B218)/30,C217+1)</f>
        <v>234</v>
      </c>
      <c r="D218">
        <f t="shared" si="39"/>
        <v>20</v>
      </c>
      <c r="E218">
        <f>INDEX(extract[ISSUE_AGE], 1)+D218-1</f>
        <v>67</v>
      </c>
      <c r="F218">
        <f>INDEX(mortality_0[PROBABILITY],MATCH(E218, mortality_0[AGE]))</f>
        <v>1.4338E-2</v>
      </c>
      <c r="G218">
        <f t="shared" si="40"/>
        <v>1.2027579675660816E-3</v>
      </c>
      <c r="H218">
        <f>INDEX(valuation_rate_0[rate],0+1)</f>
        <v>4.2500000000000003E-2</v>
      </c>
      <c r="I218">
        <f t="shared" si="41"/>
        <v>0.47274925636901693</v>
      </c>
      <c r="J218">
        <f>IF(A218&gt;0,J217+L217-M217-N217,INDEX(extract[FUND_VALUE], 1))</f>
        <v>105950.60131545374</v>
      </c>
      <c r="K218">
        <f>IF((B218&lt;INDEX(extract[GUARANTEE_END], 1)),INDEX(extract[CURRENT_RATE], 1),INDEX(extract[MINIMUM_RATE], 1))</f>
        <v>0.01</v>
      </c>
      <c r="L218">
        <f t="shared" si="42"/>
        <v>87.8900620290635</v>
      </c>
      <c r="M218">
        <f t="shared" si="43"/>
        <v>127.43292990057934</v>
      </c>
      <c r="N218">
        <f>0</f>
        <v>0</v>
      </c>
      <c r="O218">
        <f>IF((D218&lt;=INDEX(surr_charge_sch_0[POLICY_YEAR],COUNTA(surr_charge_sch_0[POLICY_YEAR]))),INDEX(surr_charge_sch_0[SURRENDER_CHARGE_PERCENT],MATCH(D218, surr_charge_sch_0[POLICY_YEAR])),INDEX(surr_charge_sch_0[SURRENDER_CHARGE_PERCENT],COUNTA(surr_charge_sch_0[SURRENDER_CHARGE_PERCENT])))</f>
        <v>0</v>
      </c>
      <c r="P218">
        <f>IF((A218=0),INDEX(extract[AVAILABLE_FPWD], 1),(IF(MOD(C218, 12)=0,J218*INDEX(extract[FREE_PWD_PERCENT], 1),P217)))</f>
        <v>10618.816875324288</v>
      </c>
      <c r="Q218">
        <f t="shared" si="44"/>
        <v>95331.784440129442</v>
      </c>
      <c r="R218">
        <f t="shared" si="45"/>
        <v>0</v>
      </c>
      <c r="S218">
        <f t="shared" si="46"/>
        <v>105950.60131545374</v>
      </c>
      <c r="T218">
        <f t="shared" si="47"/>
        <v>50088.067983730944</v>
      </c>
      <c r="U218">
        <f t="shared" si="48"/>
        <v>0</v>
      </c>
      <c r="V218">
        <f t="shared" si="49"/>
        <v>8961.9420750141235</v>
      </c>
      <c r="W218">
        <f t="shared" si="50"/>
        <v>59050.010058745065</v>
      </c>
      <c r="X218">
        <f t="shared" si="51"/>
        <v>95873.677984339738</v>
      </c>
    </row>
    <row r="219" spans="1:24" x14ac:dyDescent="0.3">
      <c r="A219">
        <v>217</v>
      </c>
      <c r="B219">
        <f>IF(A219&gt;0,EOMONTH(B218,1),INDEX(extract[VALUATION_DATE], 1))</f>
        <v>51897</v>
      </c>
      <c r="C219">
        <f>IF(A219=0,DAYS360(INDEX(extract[ISSUE_DATE], 1),B219)/30,C218+1)</f>
        <v>235</v>
      </c>
      <c r="D219">
        <f t="shared" si="39"/>
        <v>20</v>
      </c>
      <c r="E219">
        <f>INDEX(extract[ISSUE_AGE], 1)+D219-1</f>
        <v>67</v>
      </c>
      <c r="F219">
        <f>INDEX(mortality_0[PROBABILITY],MATCH(E219, mortality_0[AGE]))</f>
        <v>1.4338E-2</v>
      </c>
      <c r="G219">
        <f t="shared" si="40"/>
        <v>1.2027579675660816E-3</v>
      </c>
      <c r="H219">
        <f>INDEX(valuation_rate_0[rate],0+1)</f>
        <v>4.2500000000000003E-2</v>
      </c>
      <c r="I219">
        <f t="shared" si="41"/>
        <v>0.47111237876291934</v>
      </c>
      <c r="J219">
        <f>IF(A219&gt;0,J218+L218-M218-N218,INDEX(extract[FUND_VALUE], 1))</f>
        <v>105911.05844758223</v>
      </c>
      <c r="K219">
        <f>IF((B219&lt;INDEX(extract[GUARANTEE_END], 1)),INDEX(extract[CURRENT_RATE], 1),INDEX(extract[MINIMUM_RATE], 1))</f>
        <v>0.01</v>
      </c>
      <c r="L219">
        <f t="shared" si="42"/>
        <v>87.857259713013534</v>
      </c>
      <c r="M219">
        <f t="shared" si="43"/>
        <v>127.38536940118647</v>
      </c>
      <c r="N219">
        <f>0</f>
        <v>0</v>
      </c>
      <c r="O219">
        <f>IF((D219&lt;=INDEX(surr_charge_sch_0[POLICY_YEAR],COUNTA(surr_charge_sch_0[POLICY_YEAR]))),INDEX(surr_charge_sch_0[SURRENDER_CHARGE_PERCENT],MATCH(D219, surr_charge_sch_0[POLICY_YEAR])),INDEX(surr_charge_sch_0[SURRENDER_CHARGE_PERCENT],COUNTA(surr_charge_sch_0[SURRENDER_CHARGE_PERCENT])))</f>
        <v>0</v>
      </c>
      <c r="P219">
        <f>IF((A219=0),INDEX(extract[AVAILABLE_FPWD], 1),(IF(MOD(C219, 12)=0,J219*INDEX(extract[FREE_PWD_PERCENT], 1),P218)))</f>
        <v>10618.816875324288</v>
      </c>
      <c r="Q219">
        <f t="shared" si="44"/>
        <v>95292.241572257932</v>
      </c>
      <c r="R219">
        <f t="shared" si="45"/>
        <v>0</v>
      </c>
      <c r="S219">
        <f t="shared" si="46"/>
        <v>105911.05844758223</v>
      </c>
      <c r="T219">
        <f t="shared" si="47"/>
        <v>49896.010682539047</v>
      </c>
      <c r="U219">
        <f t="shared" si="48"/>
        <v>0</v>
      </c>
      <c r="V219">
        <f t="shared" si="49"/>
        <v>9022.1858978615473</v>
      </c>
      <c r="W219">
        <f t="shared" si="50"/>
        <v>58918.196580400596</v>
      </c>
      <c r="X219">
        <f t="shared" si="51"/>
        <v>95873.677984339738</v>
      </c>
    </row>
    <row r="220" spans="1:24" x14ac:dyDescent="0.3">
      <c r="A220">
        <v>218</v>
      </c>
      <c r="B220">
        <f>IF(A220&gt;0,EOMONTH(B219,1),INDEX(extract[VALUATION_DATE], 1))</f>
        <v>51925</v>
      </c>
      <c r="C220">
        <f>IF(A220=0,DAYS360(INDEX(extract[ISSUE_DATE], 1),B220)/30,C219+1)</f>
        <v>236</v>
      </c>
      <c r="D220">
        <f t="shared" si="39"/>
        <v>20</v>
      </c>
      <c r="E220">
        <f>INDEX(extract[ISSUE_AGE], 1)+D220-1</f>
        <v>67</v>
      </c>
      <c r="F220">
        <f>INDEX(mortality_0[PROBABILITY],MATCH(E220, mortality_0[AGE]))</f>
        <v>1.4338E-2</v>
      </c>
      <c r="G220">
        <f t="shared" si="40"/>
        <v>1.2027579675660816E-3</v>
      </c>
      <c r="H220">
        <f>INDEX(valuation_rate_0[rate],0+1)</f>
        <v>4.2500000000000003E-2</v>
      </c>
      <c r="I220">
        <f t="shared" si="41"/>
        <v>0.46948116878773022</v>
      </c>
      <c r="J220">
        <f>IF(A220&gt;0,J219+L219-M219-N219,INDEX(extract[FUND_VALUE], 1))</f>
        <v>105871.53033789404</v>
      </c>
      <c r="K220">
        <f>IF((B220&lt;INDEX(extract[GUARANTEE_END], 1)),INDEX(extract[CURRENT_RATE], 1),INDEX(extract[MINIMUM_RATE], 1))</f>
        <v>0.01</v>
      </c>
      <c r="L220">
        <f t="shared" si="42"/>
        <v>87.82446963943913</v>
      </c>
      <c r="M220">
        <f t="shared" si="43"/>
        <v>127.33782665231618</v>
      </c>
      <c r="N220">
        <f>0</f>
        <v>0</v>
      </c>
      <c r="O220">
        <f>IF((D220&lt;=INDEX(surr_charge_sch_0[POLICY_YEAR],COUNTA(surr_charge_sch_0[POLICY_YEAR]))),INDEX(surr_charge_sch_0[SURRENDER_CHARGE_PERCENT],MATCH(D220, surr_charge_sch_0[POLICY_YEAR])),INDEX(surr_charge_sch_0[SURRENDER_CHARGE_PERCENT],COUNTA(surr_charge_sch_0[SURRENDER_CHARGE_PERCENT])))</f>
        <v>0</v>
      </c>
      <c r="P220">
        <f>IF((A220=0),INDEX(extract[AVAILABLE_FPWD], 1),(IF(MOD(C220, 12)=0,J220*INDEX(extract[FREE_PWD_PERCENT], 1),P219)))</f>
        <v>10618.816875324288</v>
      </c>
      <c r="Q220">
        <f t="shared" si="44"/>
        <v>95252.713462569751</v>
      </c>
      <c r="R220">
        <f t="shared" si="45"/>
        <v>0</v>
      </c>
      <c r="S220">
        <f t="shared" si="46"/>
        <v>105871.53033789404</v>
      </c>
      <c r="T220">
        <f t="shared" si="47"/>
        <v>49704.689804380134</v>
      </c>
      <c r="U220">
        <f t="shared" si="48"/>
        <v>0</v>
      </c>
      <c r="V220">
        <f t="shared" si="49"/>
        <v>9082.1987222597327</v>
      </c>
      <c r="W220">
        <f t="shared" si="50"/>
        <v>58786.888526639865</v>
      </c>
      <c r="X220">
        <f t="shared" si="51"/>
        <v>95873.677984339738</v>
      </c>
    </row>
    <row r="221" spans="1:24" x14ac:dyDescent="0.3">
      <c r="A221">
        <v>219</v>
      </c>
      <c r="B221">
        <f>IF(A221&gt;0,EOMONTH(B220,1),INDEX(extract[VALUATION_DATE], 1))</f>
        <v>51956</v>
      </c>
      <c r="C221">
        <f>IF(A221=0,DAYS360(INDEX(extract[ISSUE_DATE], 1),B221)/30,C220+1)</f>
        <v>237</v>
      </c>
      <c r="D221">
        <f t="shared" si="39"/>
        <v>20</v>
      </c>
      <c r="E221">
        <f>INDEX(extract[ISSUE_AGE], 1)+D221-1</f>
        <v>67</v>
      </c>
      <c r="F221">
        <f>INDEX(mortality_0[PROBABILITY],MATCH(E221, mortality_0[AGE]))</f>
        <v>1.4338E-2</v>
      </c>
      <c r="G221">
        <f t="shared" si="40"/>
        <v>1.2027579675660816E-3</v>
      </c>
      <c r="H221">
        <f>INDEX(valuation_rate_0[rate],0+1)</f>
        <v>4.2500000000000003E-2</v>
      </c>
      <c r="I221">
        <f t="shared" si="41"/>
        <v>0.46785560681947769</v>
      </c>
      <c r="J221">
        <f>IF(A221&gt;0,J220+L220-M220-N220,INDEX(extract[FUND_VALUE], 1))</f>
        <v>105832.01698088116</v>
      </c>
      <c r="K221">
        <f>IF((B221&lt;INDEX(extract[GUARANTEE_END], 1)),INDEX(extract[CURRENT_RATE], 1),INDEX(extract[MINIMUM_RATE], 1))</f>
        <v>0.01</v>
      </c>
      <c r="L221">
        <f t="shared" si="42"/>
        <v>87.791691803771172</v>
      </c>
      <c r="M221">
        <f t="shared" si="43"/>
        <v>127.29030164734365</v>
      </c>
      <c r="N221">
        <f>0</f>
        <v>0</v>
      </c>
      <c r="O221">
        <f>IF((D221&lt;=INDEX(surr_charge_sch_0[POLICY_YEAR],COUNTA(surr_charge_sch_0[POLICY_YEAR]))),INDEX(surr_charge_sch_0[SURRENDER_CHARGE_PERCENT],MATCH(D221, surr_charge_sch_0[POLICY_YEAR])),INDEX(surr_charge_sch_0[SURRENDER_CHARGE_PERCENT],COUNTA(surr_charge_sch_0[SURRENDER_CHARGE_PERCENT])))</f>
        <v>0</v>
      </c>
      <c r="P221">
        <f>IF((A221=0),INDEX(extract[AVAILABLE_FPWD], 1),(IF(MOD(C221, 12)=0,J221*INDEX(extract[FREE_PWD_PERCENT], 1),P220)))</f>
        <v>10618.816875324288</v>
      </c>
      <c r="Q221">
        <f t="shared" si="44"/>
        <v>95213.200105556869</v>
      </c>
      <c r="R221">
        <f t="shared" si="45"/>
        <v>0</v>
      </c>
      <c r="S221">
        <f t="shared" si="46"/>
        <v>105832.01698088116</v>
      </c>
      <c r="T221">
        <f t="shared" si="47"/>
        <v>49514.102525519425</v>
      </c>
      <c r="U221">
        <f t="shared" si="48"/>
        <v>0</v>
      </c>
      <c r="V221">
        <f t="shared" si="49"/>
        <v>9141.9814339473523</v>
      </c>
      <c r="W221">
        <f t="shared" si="50"/>
        <v>58656.083959466778</v>
      </c>
      <c r="X221">
        <f t="shared" si="51"/>
        <v>95873.677984339738</v>
      </c>
    </row>
    <row r="222" spans="1:24" x14ac:dyDescent="0.3">
      <c r="A222">
        <v>220</v>
      </c>
      <c r="B222">
        <f>IF(A222&gt;0,EOMONTH(B221,1),INDEX(extract[VALUATION_DATE], 1))</f>
        <v>51986</v>
      </c>
      <c r="C222">
        <f>IF(A222=0,DAYS360(INDEX(extract[ISSUE_DATE], 1),B222)/30,C221+1)</f>
        <v>238</v>
      </c>
      <c r="D222">
        <f t="shared" si="39"/>
        <v>20</v>
      </c>
      <c r="E222">
        <f>INDEX(extract[ISSUE_AGE], 1)+D222-1</f>
        <v>67</v>
      </c>
      <c r="F222">
        <f>INDEX(mortality_0[PROBABILITY],MATCH(E222, mortality_0[AGE]))</f>
        <v>1.4338E-2</v>
      </c>
      <c r="G222">
        <f t="shared" si="40"/>
        <v>1.2027579675660816E-3</v>
      </c>
      <c r="H222">
        <f>INDEX(valuation_rate_0[rate],0+1)</f>
        <v>4.2500000000000003E-2</v>
      </c>
      <c r="I222">
        <f t="shared" si="41"/>
        <v>0.46623567330213711</v>
      </c>
      <c r="J222">
        <f>IF(A222&gt;0,J221+L221-M221-N221,INDEX(extract[FUND_VALUE], 1))</f>
        <v>105792.51837103759</v>
      </c>
      <c r="K222">
        <f>IF((B222&lt;INDEX(extract[GUARANTEE_END], 1)),INDEX(extract[CURRENT_RATE], 1),INDEX(extract[MINIMUM_RATE], 1))</f>
        <v>0.01</v>
      </c>
      <c r="L222">
        <f t="shared" si="42"/>
        <v>87.758926201442236</v>
      </c>
      <c r="M222">
        <f t="shared" si="43"/>
        <v>127.24279437964651</v>
      </c>
      <c r="N222">
        <f>0</f>
        <v>0</v>
      </c>
      <c r="O222">
        <f>IF((D222&lt;=INDEX(surr_charge_sch_0[POLICY_YEAR],COUNTA(surr_charge_sch_0[POLICY_YEAR]))),INDEX(surr_charge_sch_0[SURRENDER_CHARGE_PERCENT],MATCH(D222, surr_charge_sch_0[POLICY_YEAR])),INDEX(surr_charge_sch_0[SURRENDER_CHARGE_PERCENT],COUNTA(surr_charge_sch_0[SURRENDER_CHARGE_PERCENT])))</f>
        <v>0</v>
      </c>
      <c r="P222">
        <f>IF((A222=0),INDEX(extract[AVAILABLE_FPWD], 1),(IF(MOD(C222, 12)=0,J222*INDEX(extract[FREE_PWD_PERCENT], 1),P221)))</f>
        <v>10618.816875324288</v>
      </c>
      <c r="Q222">
        <f t="shared" si="44"/>
        <v>95173.701495713292</v>
      </c>
      <c r="R222">
        <f t="shared" si="45"/>
        <v>0</v>
      </c>
      <c r="S222">
        <f t="shared" si="46"/>
        <v>105792.51837103759</v>
      </c>
      <c r="T222">
        <f t="shared" si="47"/>
        <v>49324.246033049421</v>
      </c>
      <c r="U222">
        <f t="shared" si="48"/>
        <v>0</v>
      </c>
      <c r="V222">
        <f t="shared" si="49"/>
        <v>9201.5349152668041</v>
      </c>
      <c r="W222">
        <f t="shared" si="50"/>
        <v>58525.780948316227</v>
      </c>
      <c r="X222">
        <f t="shared" si="51"/>
        <v>95873.677984339738</v>
      </c>
    </row>
    <row r="223" spans="1:24" x14ac:dyDescent="0.3">
      <c r="A223">
        <v>221</v>
      </c>
      <c r="B223">
        <f>IF(A223&gt;0,EOMONTH(B222,1),INDEX(extract[VALUATION_DATE], 1))</f>
        <v>52017</v>
      </c>
      <c r="C223">
        <f>IF(A223=0,DAYS360(INDEX(extract[ISSUE_DATE], 1),B223)/30,C222+1)</f>
        <v>239</v>
      </c>
      <c r="D223">
        <f t="shared" si="39"/>
        <v>20</v>
      </c>
      <c r="E223">
        <f>INDEX(extract[ISSUE_AGE], 1)+D223-1</f>
        <v>67</v>
      </c>
      <c r="F223">
        <f>INDEX(mortality_0[PROBABILITY],MATCH(E223, mortality_0[AGE]))</f>
        <v>1.4338E-2</v>
      </c>
      <c r="G223">
        <f t="shared" si="40"/>
        <v>1.2027579675660816E-3</v>
      </c>
      <c r="H223">
        <f>INDEX(valuation_rate_0[rate],0+1)</f>
        <v>4.2500000000000003E-2</v>
      </c>
      <c r="I223">
        <f t="shared" si="41"/>
        <v>0.46462134874739602</v>
      </c>
      <c r="J223">
        <f>IF(A223&gt;0,J222+L222-M222-N222,INDEX(extract[FUND_VALUE], 1))</f>
        <v>105753.03450285937</v>
      </c>
      <c r="K223">
        <f>IF((B223&lt;INDEX(extract[GUARANTEE_END], 1)),INDEX(extract[CURRENT_RATE], 1),INDEX(extract[MINIMUM_RATE], 1))</f>
        <v>0.01</v>
      </c>
      <c r="L223">
        <f t="shared" si="42"/>
        <v>87.7261728278866</v>
      </c>
      <c r="M223">
        <f t="shared" si="43"/>
        <v>127.19530484260484</v>
      </c>
      <c r="N223">
        <f>0</f>
        <v>0</v>
      </c>
      <c r="O223">
        <f>IF((D223&lt;=INDEX(surr_charge_sch_0[POLICY_YEAR],COUNTA(surr_charge_sch_0[POLICY_YEAR]))),INDEX(surr_charge_sch_0[SURRENDER_CHARGE_PERCENT],MATCH(D223, surr_charge_sch_0[POLICY_YEAR])),INDEX(surr_charge_sch_0[SURRENDER_CHARGE_PERCENT],COUNTA(surr_charge_sch_0[SURRENDER_CHARGE_PERCENT])))</f>
        <v>0</v>
      </c>
      <c r="P223">
        <f>IF((A223=0),INDEX(extract[AVAILABLE_FPWD], 1),(IF(MOD(C223, 12)=0,J223*INDEX(extract[FREE_PWD_PERCENT], 1),P222)))</f>
        <v>10618.816875324288</v>
      </c>
      <c r="Q223">
        <f t="shared" si="44"/>
        <v>95134.217627535079</v>
      </c>
      <c r="R223">
        <f t="shared" si="45"/>
        <v>0</v>
      </c>
      <c r="S223">
        <f t="shared" si="46"/>
        <v>105753.03450285937</v>
      </c>
      <c r="T223">
        <f t="shared" si="47"/>
        <v>49135.117524848429</v>
      </c>
      <c r="U223">
        <f t="shared" si="48"/>
        <v>0</v>
      </c>
      <c r="V223">
        <f t="shared" si="49"/>
        <v>9260.8600451772436</v>
      </c>
      <c r="W223">
        <f t="shared" si="50"/>
        <v>58395.977570025672</v>
      </c>
      <c r="X223">
        <f t="shared" si="51"/>
        <v>95873.677984339738</v>
      </c>
    </row>
    <row r="224" spans="1:24" x14ac:dyDescent="0.3">
      <c r="A224">
        <v>222</v>
      </c>
      <c r="B224">
        <f>IF(A224&gt;0,EOMONTH(B223,1),INDEX(extract[VALUATION_DATE], 1))</f>
        <v>52047</v>
      </c>
      <c r="C224">
        <f>IF(A224=0,DAYS360(INDEX(extract[ISSUE_DATE], 1),B224)/30,C223+1)</f>
        <v>240</v>
      </c>
      <c r="D224">
        <f t="shared" si="39"/>
        <v>21</v>
      </c>
      <c r="E224">
        <f>INDEX(extract[ISSUE_AGE], 1)+D224-1</f>
        <v>68</v>
      </c>
      <c r="F224">
        <f>INDEX(mortality_0[PROBABILITY],MATCH(E224, mortality_0[AGE]))</f>
        <v>1.5854E-2</v>
      </c>
      <c r="G224">
        <f t="shared" si="40"/>
        <v>1.3308651917646186E-3</v>
      </c>
      <c r="H224">
        <f>INDEX(valuation_rate_0[rate],0+1)</f>
        <v>4.2500000000000003E-2</v>
      </c>
      <c r="I224">
        <f t="shared" si="41"/>
        <v>0.46301261373441949</v>
      </c>
      <c r="J224">
        <f>IF(A224&gt;0,J223+L223-M223-N223,INDEX(extract[FUND_VALUE], 1))</f>
        <v>105713.56537084465</v>
      </c>
      <c r="K224">
        <f>IF((B224&lt;INDEX(extract[GUARANTEE_END], 1)),INDEX(extract[CURRENT_RATE], 1),INDEX(extract[MINIMUM_RATE], 1))</f>
        <v>0.01</v>
      </c>
      <c r="L224">
        <f t="shared" si="42"/>
        <v>87.693431678540222</v>
      </c>
      <c r="M224">
        <f t="shared" si="43"/>
        <v>140.69050444939072</v>
      </c>
      <c r="N224">
        <f>0</f>
        <v>0</v>
      </c>
      <c r="O224">
        <f>IF((D224&lt;=INDEX(surr_charge_sch_0[POLICY_YEAR],COUNTA(surr_charge_sch_0[POLICY_YEAR]))),INDEX(surr_charge_sch_0[SURRENDER_CHARGE_PERCENT],MATCH(D224, surr_charge_sch_0[POLICY_YEAR])),INDEX(surr_charge_sch_0[SURRENDER_CHARGE_PERCENT],COUNTA(surr_charge_sch_0[SURRENDER_CHARGE_PERCENT])))</f>
        <v>0</v>
      </c>
      <c r="P224">
        <f>IF((A224=0),INDEX(extract[AVAILABLE_FPWD], 1),(IF(MOD(C224, 12)=0,J224*INDEX(extract[FREE_PWD_PERCENT], 1),P223)))</f>
        <v>10571.356537084466</v>
      </c>
      <c r="Q224">
        <f t="shared" si="44"/>
        <v>95142.208833760174</v>
      </c>
      <c r="R224">
        <f t="shared" si="45"/>
        <v>0</v>
      </c>
      <c r="S224">
        <f t="shared" si="46"/>
        <v>105713.56537084465</v>
      </c>
      <c r="T224">
        <f t="shared" si="47"/>
        <v>48946.714209539197</v>
      </c>
      <c r="U224">
        <f t="shared" si="48"/>
        <v>0</v>
      </c>
      <c r="V224">
        <f t="shared" si="49"/>
        <v>9319.9576992675502</v>
      </c>
      <c r="W224">
        <f t="shared" si="50"/>
        <v>58266.671908806748</v>
      </c>
      <c r="X224">
        <f t="shared" si="51"/>
        <v>95873.677984339738</v>
      </c>
    </row>
    <row r="225" spans="1:24" x14ac:dyDescent="0.3">
      <c r="A225">
        <v>223</v>
      </c>
      <c r="B225">
        <f>IF(A225&gt;0,EOMONTH(B224,1),INDEX(extract[VALUATION_DATE], 1))</f>
        <v>52078</v>
      </c>
      <c r="C225">
        <f>IF(A225=0,DAYS360(INDEX(extract[ISSUE_DATE], 1),B225)/30,C224+1)</f>
        <v>241</v>
      </c>
      <c r="D225">
        <f t="shared" si="39"/>
        <v>21</v>
      </c>
      <c r="E225">
        <f>INDEX(extract[ISSUE_AGE], 1)+D225-1</f>
        <v>68</v>
      </c>
      <c r="F225">
        <f>INDEX(mortality_0[PROBABILITY],MATCH(E225, mortality_0[AGE]))</f>
        <v>1.5854E-2</v>
      </c>
      <c r="G225">
        <f t="shared" si="40"/>
        <v>1.3308651917646186E-3</v>
      </c>
      <c r="H225">
        <f>INDEX(valuation_rate_0[rate],0+1)</f>
        <v>4.2500000000000003E-2</v>
      </c>
      <c r="I225">
        <f t="shared" si="41"/>
        <v>0.46140944890961649</v>
      </c>
      <c r="J225">
        <f>IF(A225&gt;0,J224+L224-M224-N224,INDEX(extract[FUND_VALUE], 1))</f>
        <v>105660.56829807379</v>
      </c>
      <c r="K225">
        <f>IF((B225&lt;INDEX(extract[GUARANTEE_END], 1)),INDEX(extract[CURRENT_RATE], 1),INDEX(extract[MINIMUM_RATE], 1))</f>
        <v>0.01</v>
      </c>
      <c r="L225">
        <f t="shared" si="42"/>
        <v>87.64946858672802</v>
      </c>
      <c r="M225">
        <f t="shared" si="43"/>
        <v>140.61997248997454</v>
      </c>
      <c r="N225">
        <f>0</f>
        <v>0</v>
      </c>
      <c r="O225">
        <f>IF((D225&lt;=INDEX(surr_charge_sch_0[POLICY_YEAR],COUNTA(surr_charge_sch_0[POLICY_YEAR]))),INDEX(surr_charge_sch_0[SURRENDER_CHARGE_PERCENT],MATCH(D225, surr_charge_sch_0[POLICY_YEAR])),INDEX(surr_charge_sch_0[SURRENDER_CHARGE_PERCENT],COUNTA(surr_charge_sch_0[SURRENDER_CHARGE_PERCENT])))</f>
        <v>0</v>
      </c>
      <c r="P225">
        <f>IF((A225=0),INDEX(extract[AVAILABLE_FPWD], 1),(IF(MOD(C225, 12)=0,J225*INDEX(extract[FREE_PWD_PERCENT], 1),P224)))</f>
        <v>10571.356537084466</v>
      </c>
      <c r="Q225">
        <f t="shared" si="44"/>
        <v>95089.211760989332</v>
      </c>
      <c r="R225">
        <f t="shared" si="45"/>
        <v>0</v>
      </c>
      <c r="S225">
        <f t="shared" si="46"/>
        <v>105660.56829807379</v>
      </c>
      <c r="T225">
        <f t="shared" si="47"/>
        <v>48752.784589891126</v>
      </c>
      <c r="U225">
        <f t="shared" si="48"/>
        <v>0</v>
      </c>
      <c r="V225">
        <f t="shared" si="49"/>
        <v>9385.0991774602771</v>
      </c>
      <c r="W225">
        <f t="shared" si="50"/>
        <v>58137.883767351406</v>
      </c>
      <c r="X225">
        <f t="shared" si="51"/>
        <v>95873.677984339738</v>
      </c>
    </row>
    <row r="226" spans="1:24" x14ac:dyDescent="0.3">
      <c r="A226">
        <v>224</v>
      </c>
      <c r="B226">
        <f>IF(A226&gt;0,EOMONTH(B225,1),INDEX(extract[VALUATION_DATE], 1))</f>
        <v>52109</v>
      </c>
      <c r="C226">
        <f>IF(A226=0,DAYS360(INDEX(extract[ISSUE_DATE], 1),B226)/30,C225+1)</f>
        <v>242</v>
      </c>
      <c r="D226">
        <f t="shared" si="39"/>
        <v>21</v>
      </c>
      <c r="E226">
        <f>INDEX(extract[ISSUE_AGE], 1)+D226-1</f>
        <v>68</v>
      </c>
      <c r="F226">
        <f>INDEX(mortality_0[PROBABILITY],MATCH(E226, mortality_0[AGE]))</f>
        <v>1.5854E-2</v>
      </c>
      <c r="G226">
        <f t="shared" si="40"/>
        <v>1.3308651917646186E-3</v>
      </c>
      <c r="H226">
        <f>INDEX(valuation_rate_0[rate],0+1)</f>
        <v>4.2500000000000003E-2</v>
      </c>
      <c r="I226">
        <f t="shared" si="41"/>
        <v>0.45981183498640721</v>
      </c>
      <c r="J226">
        <f>IF(A226&gt;0,J225+L225-M225-N225,INDEX(extract[FUND_VALUE], 1))</f>
        <v>105607.59779417054</v>
      </c>
      <c r="K226">
        <f>IF((B226&lt;INDEX(extract[GUARANTEE_END], 1)),INDEX(extract[CURRENT_RATE], 1),INDEX(extract[MINIMUM_RATE], 1))</f>
        <v>0.01</v>
      </c>
      <c r="L226">
        <f t="shared" si="42"/>
        <v>87.605527534804139</v>
      </c>
      <c r="M226">
        <f t="shared" si="43"/>
        <v>140.54947589013949</v>
      </c>
      <c r="N226">
        <f>0</f>
        <v>0</v>
      </c>
      <c r="O226">
        <f>IF((D226&lt;=INDEX(surr_charge_sch_0[POLICY_YEAR],COUNTA(surr_charge_sch_0[POLICY_YEAR]))),INDEX(surr_charge_sch_0[SURRENDER_CHARGE_PERCENT],MATCH(D226, surr_charge_sch_0[POLICY_YEAR])),INDEX(surr_charge_sch_0[SURRENDER_CHARGE_PERCENT],COUNTA(surr_charge_sch_0[SURRENDER_CHARGE_PERCENT])))</f>
        <v>0</v>
      </c>
      <c r="P226">
        <f>IF((A226=0),INDEX(extract[AVAILABLE_FPWD], 1),(IF(MOD(C226, 12)=0,J226*INDEX(extract[FREE_PWD_PERCENT], 1),P225)))</f>
        <v>10571.356537084466</v>
      </c>
      <c r="Q226">
        <f t="shared" si="44"/>
        <v>95036.241257086076</v>
      </c>
      <c r="R226">
        <f t="shared" si="45"/>
        <v>0</v>
      </c>
      <c r="S226">
        <f t="shared" si="46"/>
        <v>105607.59779417054</v>
      </c>
      <c r="T226">
        <f t="shared" si="47"/>
        <v>48559.623330244001</v>
      </c>
      <c r="U226">
        <f t="shared" si="48"/>
        <v>0</v>
      </c>
      <c r="V226">
        <f t="shared" si="49"/>
        <v>9449.9825614725614</v>
      </c>
      <c r="W226">
        <f t="shared" si="50"/>
        <v>58009.605891716565</v>
      </c>
      <c r="X226">
        <f t="shared" si="51"/>
        <v>95873.677984339738</v>
      </c>
    </row>
    <row r="227" spans="1:24" x14ac:dyDescent="0.3">
      <c r="A227">
        <v>225</v>
      </c>
      <c r="B227">
        <f>IF(A227&gt;0,EOMONTH(B226,1),INDEX(extract[VALUATION_DATE], 1))</f>
        <v>52139</v>
      </c>
      <c r="C227">
        <f>IF(A227=0,DAYS360(INDEX(extract[ISSUE_DATE], 1),B227)/30,C226+1)</f>
        <v>243</v>
      </c>
      <c r="D227">
        <f t="shared" si="39"/>
        <v>21</v>
      </c>
      <c r="E227">
        <f>INDEX(extract[ISSUE_AGE], 1)+D227-1</f>
        <v>68</v>
      </c>
      <c r="F227">
        <f>INDEX(mortality_0[PROBABILITY],MATCH(E227, mortality_0[AGE]))</f>
        <v>1.5854E-2</v>
      </c>
      <c r="G227">
        <f t="shared" si="40"/>
        <v>1.3308651917646186E-3</v>
      </c>
      <c r="H227">
        <f>INDEX(valuation_rate_0[rate],0+1)</f>
        <v>4.2500000000000003E-2</v>
      </c>
      <c r="I227">
        <f t="shared" si="41"/>
        <v>0.45821975274499088</v>
      </c>
      <c r="J227">
        <f>IF(A227&gt;0,J226+L226-M226-N226,INDEX(extract[FUND_VALUE], 1))</f>
        <v>105554.65384581521</v>
      </c>
      <c r="K227">
        <f>IF((B227&lt;INDEX(extract[GUARANTEE_END], 1)),INDEX(extract[CURRENT_RATE], 1),INDEX(extract[MINIMUM_RATE], 1))</f>
        <v>0.01</v>
      </c>
      <c r="L227">
        <f t="shared" si="42"/>
        <v>87.561608511719427</v>
      </c>
      <c r="M227">
        <f t="shared" si="43"/>
        <v>140.47901463215879</v>
      </c>
      <c r="N227">
        <f>0</f>
        <v>0</v>
      </c>
      <c r="O227">
        <f>IF((D227&lt;=INDEX(surr_charge_sch_0[POLICY_YEAR],COUNTA(surr_charge_sch_0[POLICY_YEAR]))),INDEX(surr_charge_sch_0[SURRENDER_CHARGE_PERCENT],MATCH(D227, surr_charge_sch_0[POLICY_YEAR])),INDEX(surr_charge_sch_0[SURRENDER_CHARGE_PERCENT],COUNTA(surr_charge_sch_0[SURRENDER_CHARGE_PERCENT])))</f>
        <v>0</v>
      </c>
      <c r="P227">
        <f>IF((A227=0),INDEX(extract[AVAILABLE_FPWD], 1),(IF(MOD(C227, 12)=0,J227*INDEX(extract[FREE_PWD_PERCENT], 1),P226)))</f>
        <v>10571.356537084466</v>
      </c>
      <c r="Q227">
        <f t="shared" si="44"/>
        <v>94983.297308730747</v>
      </c>
      <c r="R227">
        <f t="shared" si="45"/>
        <v>0</v>
      </c>
      <c r="S227">
        <f t="shared" si="46"/>
        <v>105554.65384581521</v>
      </c>
      <c r="T227">
        <f t="shared" si="47"/>
        <v>48367.227386312545</v>
      </c>
      <c r="U227">
        <f t="shared" si="48"/>
        <v>0</v>
      </c>
      <c r="V227">
        <f t="shared" si="49"/>
        <v>9514.6088738879844</v>
      </c>
      <c r="W227">
        <f t="shared" si="50"/>
        <v>57881.836260200529</v>
      </c>
      <c r="X227">
        <f t="shared" si="51"/>
        <v>95873.677984339738</v>
      </c>
    </row>
    <row r="228" spans="1:24" x14ac:dyDescent="0.3">
      <c r="A228">
        <v>226</v>
      </c>
      <c r="B228">
        <f>IF(A228&gt;0,EOMONTH(B227,1),INDEX(extract[VALUATION_DATE], 1))</f>
        <v>52170</v>
      </c>
      <c r="C228">
        <f>IF(A228=0,DAYS360(INDEX(extract[ISSUE_DATE], 1),B228)/30,C227+1)</f>
        <v>244</v>
      </c>
      <c r="D228">
        <f t="shared" si="39"/>
        <v>21</v>
      </c>
      <c r="E228">
        <f>INDEX(extract[ISSUE_AGE], 1)+D228-1</f>
        <v>68</v>
      </c>
      <c r="F228">
        <f>INDEX(mortality_0[PROBABILITY],MATCH(E228, mortality_0[AGE]))</f>
        <v>1.5854E-2</v>
      </c>
      <c r="G228">
        <f t="shared" si="40"/>
        <v>1.3308651917646186E-3</v>
      </c>
      <c r="H228">
        <f>INDEX(valuation_rate_0[rate],0+1)</f>
        <v>4.2500000000000003E-2</v>
      </c>
      <c r="I228">
        <f t="shared" si="41"/>
        <v>0.45663318303211464</v>
      </c>
      <c r="J228">
        <f>IF(A228&gt;0,J227+L227-M227-N227,INDEX(extract[FUND_VALUE], 1))</f>
        <v>105501.73643969477</v>
      </c>
      <c r="K228">
        <f>IF((B228&lt;INDEX(extract[GUARANTEE_END], 1)),INDEX(extract[CURRENT_RATE], 1),INDEX(extract[MINIMUM_RATE], 1))</f>
        <v>0.01</v>
      </c>
      <c r="L228">
        <f t="shared" si="42"/>
        <v>87.517711506430189</v>
      </c>
      <c r="M228">
        <f t="shared" si="43"/>
        <v>140.40858869831462</v>
      </c>
      <c r="N228">
        <f>0</f>
        <v>0</v>
      </c>
      <c r="O228">
        <f>IF((D228&lt;=INDEX(surr_charge_sch_0[POLICY_YEAR],COUNTA(surr_charge_sch_0[POLICY_YEAR]))),INDEX(surr_charge_sch_0[SURRENDER_CHARGE_PERCENT],MATCH(D228, surr_charge_sch_0[POLICY_YEAR])),INDEX(surr_charge_sch_0[SURRENDER_CHARGE_PERCENT],COUNTA(surr_charge_sch_0[SURRENDER_CHARGE_PERCENT])))</f>
        <v>0</v>
      </c>
      <c r="P228">
        <f>IF((A228=0),INDEX(extract[AVAILABLE_FPWD], 1),(IF(MOD(C228, 12)=0,J228*INDEX(extract[FREE_PWD_PERCENT], 1),P227)))</f>
        <v>10571.356537084466</v>
      </c>
      <c r="Q228">
        <f t="shared" si="44"/>
        <v>94930.379902610293</v>
      </c>
      <c r="R228">
        <f t="shared" si="45"/>
        <v>0</v>
      </c>
      <c r="S228">
        <f t="shared" si="46"/>
        <v>105501.73643969477</v>
      </c>
      <c r="T228">
        <f t="shared" si="47"/>
        <v>48175.593725873063</v>
      </c>
      <c r="U228">
        <f t="shared" si="48"/>
        <v>0</v>
      </c>
      <c r="V228">
        <f t="shared" si="49"/>
        <v>9578.9791332385921</v>
      </c>
      <c r="W228">
        <f t="shared" si="50"/>
        <v>57754.572859111657</v>
      </c>
      <c r="X228">
        <f t="shared" si="51"/>
        <v>95873.677984339738</v>
      </c>
    </row>
    <row r="229" spans="1:24" x14ac:dyDescent="0.3">
      <c r="A229">
        <v>227</v>
      </c>
      <c r="B229">
        <f>IF(A229&gt;0,EOMONTH(B228,1),INDEX(extract[VALUATION_DATE], 1))</f>
        <v>52200</v>
      </c>
      <c r="C229">
        <f>IF(A229=0,DAYS360(INDEX(extract[ISSUE_DATE], 1),B229)/30,C228+1)</f>
        <v>245</v>
      </c>
      <c r="D229">
        <f t="shared" si="39"/>
        <v>21</v>
      </c>
      <c r="E229">
        <f>INDEX(extract[ISSUE_AGE], 1)+D229-1</f>
        <v>68</v>
      </c>
      <c r="F229">
        <f>INDEX(mortality_0[PROBABILITY],MATCH(E229, mortality_0[AGE]))</f>
        <v>1.5854E-2</v>
      </c>
      <c r="G229">
        <f t="shared" si="40"/>
        <v>1.3308651917646186E-3</v>
      </c>
      <c r="H229">
        <f>INDEX(valuation_rate_0[rate],0+1)</f>
        <v>4.2500000000000003E-2</v>
      </c>
      <c r="I229">
        <f t="shared" si="41"/>
        <v>0.45505210676084307</v>
      </c>
      <c r="J229">
        <f>IF(A229&gt;0,J228+L228-M228-N228,INDEX(extract[FUND_VALUE], 1))</f>
        <v>105448.84556250289</v>
      </c>
      <c r="K229">
        <f>IF((B229&lt;INDEX(extract[GUARANTEE_END], 1)),INDEX(extract[CURRENT_RATE], 1),INDEX(extract[MINIMUM_RATE], 1))</f>
        <v>0.01</v>
      </c>
      <c r="L229">
        <f t="shared" si="42"/>
        <v>87.473836507898312</v>
      </c>
      <c r="M229">
        <f t="shared" si="43"/>
        <v>140.33819807089804</v>
      </c>
      <c r="N229">
        <f>0</f>
        <v>0</v>
      </c>
      <c r="O229">
        <f>IF((D229&lt;=INDEX(surr_charge_sch_0[POLICY_YEAR],COUNTA(surr_charge_sch_0[POLICY_YEAR]))),INDEX(surr_charge_sch_0[SURRENDER_CHARGE_PERCENT],MATCH(D229, surr_charge_sch_0[POLICY_YEAR])),INDEX(surr_charge_sch_0[SURRENDER_CHARGE_PERCENT],COUNTA(surr_charge_sch_0[SURRENDER_CHARGE_PERCENT])))</f>
        <v>0</v>
      </c>
      <c r="P229">
        <f>IF((A229=0),INDEX(extract[AVAILABLE_FPWD], 1),(IF(MOD(C229, 12)=0,J229*INDEX(extract[FREE_PWD_PERCENT], 1),P228)))</f>
        <v>10571.356537084466</v>
      </c>
      <c r="Q229">
        <f t="shared" si="44"/>
        <v>94877.489025418414</v>
      </c>
      <c r="R229">
        <f t="shared" si="45"/>
        <v>0</v>
      </c>
      <c r="S229">
        <f t="shared" si="46"/>
        <v>105448.84556250289</v>
      </c>
      <c r="T229">
        <f t="shared" si="47"/>
        <v>47984.719328715713</v>
      </c>
      <c r="U229">
        <f t="shared" si="48"/>
        <v>0</v>
      </c>
      <c r="V229">
        <f t="shared" si="49"/>
        <v>9643.09435402095</v>
      </c>
      <c r="W229">
        <f t="shared" si="50"/>
        <v>57627.813682736662</v>
      </c>
      <c r="X229">
        <f t="shared" si="51"/>
        <v>95873.677984339738</v>
      </c>
    </row>
    <row r="230" spans="1:24" x14ac:dyDescent="0.3">
      <c r="A230">
        <v>228</v>
      </c>
      <c r="B230">
        <f>IF(A230&gt;0,EOMONTH(B229,1),INDEX(extract[VALUATION_DATE], 1))</f>
        <v>52231</v>
      </c>
      <c r="C230">
        <f>IF(A230=0,DAYS360(INDEX(extract[ISSUE_DATE], 1),B230)/30,C229+1)</f>
        <v>246</v>
      </c>
      <c r="D230">
        <f t="shared" si="39"/>
        <v>21</v>
      </c>
      <c r="E230">
        <f>INDEX(extract[ISSUE_AGE], 1)+D230-1</f>
        <v>68</v>
      </c>
      <c r="F230">
        <f>INDEX(mortality_0[PROBABILITY],MATCH(E230, mortality_0[AGE]))</f>
        <v>1.5854E-2</v>
      </c>
      <c r="G230">
        <f t="shared" si="40"/>
        <v>1.3308651917646186E-3</v>
      </c>
      <c r="H230">
        <f>INDEX(valuation_rate_0[rate],0+1)</f>
        <v>4.2500000000000003E-2</v>
      </c>
      <c r="I230">
        <f t="shared" si="41"/>
        <v>0.45347650491032865</v>
      </c>
      <c r="J230">
        <f>IF(A230&gt;0,J229+L229-M229-N229,INDEX(extract[FUND_VALUE], 1))</f>
        <v>105395.98120093989</v>
      </c>
      <c r="K230">
        <f>IF((B230&lt;INDEX(extract[GUARANTEE_END], 1)),INDEX(extract[CURRENT_RATE], 1),INDEX(extract[MINIMUM_RATE], 1))</f>
        <v>0.01</v>
      </c>
      <c r="L230">
        <f t="shared" si="42"/>
        <v>87.429983505091229</v>
      </c>
      <c r="M230">
        <f t="shared" si="43"/>
        <v>140.267842732209</v>
      </c>
      <c r="N230">
        <f>0</f>
        <v>0</v>
      </c>
      <c r="O230">
        <f>IF((D230&lt;=INDEX(surr_charge_sch_0[POLICY_YEAR],COUNTA(surr_charge_sch_0[POLICY_YEAR]))),INDEX(surr_charge_sch_0[SURRENDER_CHARGE_PERCENT],MATCH(D230, surr_charge_sch_0[POLICY_YEAR])),INDEX(surr_charge_sch_0[SURRENDER_CHARGE_PERCENT],COUNTA(surr_charge_sch_0[SURRENDER_CHARGE_PERCENT])))</f>
        <v>0</v>
      </c>
      <c r="P230">
        <f>IF((A230=0),INDEX(extract[AVAILABLE_FPWD], 1),(IF(MOD(C230, 12)=0,J230*INDEX(extract[FREE_PWD_PERCENT], 1),P229)))</f>
        <v>10571.356537084466</v>
      </c>
      <c r="Q230">
        <f t="shared" si="44"/>
        <v>94824.624663855415</v>
      </c>
      <c r="R230">
        <f t="shared" si="45"/>
        <v>0</v>
      </c>
      <c r="S230">
        <f t="shared" si="46"/>
        <v>105395.98120093989</v>
      </c>
      <c r="T230">
        <f t="shared" si="47"/>
        <v>47794.601186596927</v>
      </c>
      <c r="U230">
        <f t="shared" si="48"/>
        <v>0</v>
      </c>
      <c r="V230">
        <f t="shared" si="49"/>
        <v>9706.9555467121336</v>
      </c>
      <c r="W230">
        <f t="shared" si="50"/>
        <v>57501.556733309058</v>
      </c>
      <c r="X230">
        <f t="shared" si="51"/>
        <v>95873.677984339738</v>
      </c>
    </row>
    <row r="231" spans="1:24" x14ac:dyDescent="0.3">
      <c r="A231">
        <v>229</v>
      </c>
      <c r="B231">
        <f>IF(A231&gt;0,EOMONTH(B230,1),INDEX(extract[VALUATION_DATE], 1))</f>
        <v>52262</v>
      </c>
      <c r="C231">
        <f>IF(A231=0,DAYS360(INDEX(extract[ISSUE_DATE], 1),B231)/30,C230+1)</f>
        <v>247</v>
      </c>
      <c r="D231">
        <f t="shared" si="39"/>
        <v>21</v>
      </c>
      <c r="E231">
        <f>INDEX(extract[ISSUE_AGE], 1)+D231-1</f>
        <v>68</v>
      </c>
      <c r="F231">
        <f>INDEX(mortality_0[PROBABILITY],MATCH(E231, mortality_0[AGE]))</f>
        <v>1.5854E-2</v>
      </c>
      <c r="G231">
        <f t="shared" si="40"/>
        <v>1.3308651917646186E-3</v>
      </c>
      <c r="H231">
        <f>INDEX(valuation_rate_0[rate],0+1)</f>
        <v>4.2500000000000003E-2</v>
      </c>
      <c r="I231">
        <f t="shared" si="41"/>
        <v>0.45190635852558275</v>
      </c>
      <c r="J231">
        <f>IF(A231&gt;0,J230+L230-M230-N230,INDEX(extract[FUND_VALUE], 1))</f>
        <v>105343.14334171277</v>
      </c>
      <c r="K231">
        <f>IF((B231&lt;INDEX(extract[GUARANTEE_END], 1)),INDEX(extract[CURRENT_RATE], 1),INDEX(extract[MINIMUM_RATE], 1))</f>
        <v>0.01</v>
      </c>
      <c r="L231">
        <f t="shared" si="42"/>
        <v>87.386152486981885</v>
      </c>
      <c r="M231">
        <f t="shared" si="43"/>
        <v>140.19752266455626</v>
      </c>
      <c r="N231">
        <f>0</f>
        <v>0</v>
      </c>
      <c r="O231">
        <f>IF((D231&lt;=INDEX(surr_charge_sch_0[POLICY_YEAR],COUNTA(surr_charge_sch_0[POLICY_YEAR]))),INDEX(surr_charge_sch_0[SURRENDER_CHARGE_PERCENT],MATCH(D231, surr_charge_sch_0[POLICY_YEAR])),INDEX(surr_charge_sch_0[SURRENDER_CHARGE_PERCENT],COUNTA(surr_charge_sch_0[SURRENDER_CHARGE_PERCENT])))</f>
        <v>0</v>
      </c>
      <c r="P231">
        <f>IF((A231=0),INDEX(extract[AVAILABLE_FPWD], 1),(IF(MOD(C231, 12)=0,J231*INDEX(extract[FREE_PWD_PERCENT], 1),P230)))</f>
        <v>10571.356537084466</v>
      </c>
      <c r="Q231">
        <f t="shared" si="44"/>
        <v>94771.786804628297</v>
      </c>
      <c r="R231">
        <f t="shared" si="45"/>
        <v>0</v>
      </c>
      <c r="S231">
        <f t="shared" si="46"/>
        <v>105343.14334171277</v>
      </c>
      <c r="T231">
        <f t="shared" si="47"/>
        <v>47605.236303191909</v>
      </c>
      <c r="U231">
        <f t="shared" si="48"/>
        <v>0</v>
      </c>
      <c r="V231">
        <f t="shared" si="49"/>
        <v>9770.5637177856479</v>
      </c>
      <c r="W231">
        <f t="shared" si="50"/>
        <v>57375.800020977556</v>
      </c>
      <c r="X231">
        <f t="shared" si="51"/>
        <v>95873.677984339738</v>
      </c>
    </row>
    <row r="232" spans="1:24" x14ac:dyDescent="0.3">
      <c r="A232">
        <v>230</v>
      </c>
      <c r="B232">
        <f>IF(A232&gt;0,EOMONTH(B231,1),INDEX(extract[VALUATION_DATE], 1))</f>
        <v>52290</v>
      </c>
      <c r="C232">
        <f>IF(A232=0,DAYS360(INDEX(extract[ISSUE_DATE], 1),B232)/30,C231+1)</f>
        <v>248</v>
      </c>
      <c r="D232">
        <f t="shared" si="39"/>
        <v>21</v>
      </c>
      <c r="E232">
        <f>INDEX(extract[ISSUE_AGE], 1)+D232-1</f>
        <v>68</v>
      </c>
      <c r="F232">
        <f>INDEX(mortality_0[PROBABILITY],MATCH(E232, mortality_0[AGE]))</f>
        <v>1.5854E-2</v>
      </c>
      <c r="G232">
        <f t="shared" si="40"/>
        <v>1.3308651917646186E-3</v>
      </c>
      <c r="H232">
        <f>INDEX(valuation_rate_0[rate],0+1)</f>
        <v>4.2500000000000003E-2</v>
      </c>
      <c r="I232">
        <f t="shared" si="41"/>
        <v>0.45034164871724786</v>
      </c>
      <c r="J232">
        <f>IF(A232&gt;0,J231+L231-M231-N231,INDEX(extract[FUND_VALUE], 1))</f>
        <v>105290.3319715352</v>
      </c>
      <c r="K232">
        <f>IF((B232&lt;INDEX(extract[GUARANTEE_END], 1)),INDEX(extract[CURRENT_RATE], 1),INDEX(extract[MINIMUM_RATE], 1))</f>
        <v>0.01</v>
      </c>
      <c r="L232">
        <f t="shared" si="42"/>
        <v>87.342343442548739</v>
      </c>
      <c r="M232">
        <f t="shared" si="43"/>
        <v>140.12723785025753</v>
      </c>
      <c r="N232">
        <f>0</f>
        <v>0</v>
      </c>
      <c r="O232">
        <f>IF((D232&lt;=INDEX(surr_charge_sch_0[POLICY_YEAR],COUNTA(surr_charge_sch_0[POLICY_YEAR]))),INDEX(surr_charge_sch_0[SURRENDER_CHARGE_PERCENT],MATCH(D232, surr_charge_sch_0[POLICY_YEAR])),INDEX(surr_charge_sch_0[SURRENDER_CHARGE_PERCENT],COUNTA(surr_charge_sch_0[SURRENDER_CHARGE_PERCENT])))</f>
        <v>0</v>
      </c>
      <c r="P232">
        <f>IF((A232=0),INDEX(extract[AVAILABLE_FPWD], 1),(IF(MOD(C232, 12)=0,J232*INDEX(extract[FREE_PWD_PERCENT], 1),P231)))</f>
        <v>10571.356537084466</v>
      </c>
      <c r="Q232">
        <f t="shared" si="44"/>
        <v>94718.975434450724</v>
      </c>
      <c r="R232">
        <f t="shared" si="45"/>
        <v>0</v>
      </c>
      <c r="S232">
        <f t="shared" si="46"/>
        <v>105290.3319715352</v>
      </c>
      <c r="T232">
        <f t="shared" si="47"/>
        <v>47416.621694047513</v>
      </c>
      <c r="U232">
        <f t="shared" si="48"/>
        <v>0</v>
      </c>
      <c r="V232">
        <f t="shared" si="49"/>
        <v>9833.919869727295</v>
      </c>
      <c r="W232">
        <f t="shared" si="50"/>
        <v>57250.541563774808</v>
      </c>
      <c r="X232">
        <f t="shared" si="51"/>
        <v>95873.677984339738</v>
      </c>
    </row>
    <row r="233" spans="1:24" x14ac:dyDescent="0.3">
      <c r="A233">
        <v>231</v>
      </c>
      <c r="B233">
        <f>IF(A233&gt;0,EOMONTH(B232,1),INDEX(extract[VALUATION_DATE], 1))</f>
        <v>52321</v>
      </c>
      <c r="C233">
        <f>IF(A233=0,DAYS360(INDEX(extract[ISSUE_DATE], 1),B233)/30,C232+1)</f>
        <v>249</v>
      </c>
      <c r="D233">
        <f t="shared" si="39"/>
        <v>21</v>
      </c>
      <c r="E233">
        <f>INDEX(extract[ISSUE_AGE], 1)+D233-1</f>
        <v>68</v>
      </c>
      <c r="F233">
        <f>INDEX(mortality_0[PROBABILITY],MATCH(E233, mortality_0[AGE]))</f>
        <v>1.5854E-2</v>
      </c>
      <c r="G233">
        <f t="shared" si="40"/>
        <v>1.3308651917646186E-3</v>
      </c>
      <c r="H233">
        <f>INDEX(valuation_rate_0[rate],0+1)</f>
        <v>4.2500000000000003E-2</v>
      </c>
      <c r="I233">
        <f t="shared" si="41"/>
        <v>0.44878235666137012</v>
      </c>
      <c r="J233">
        <f>IF(A233&gt;0,J232+L232-M232-N232,INDEX(extract[FUND_VALUE], 1))</f>
        <v>105237.54707712748</v>
      </c>
      <c r="K233">
        <f>IF((B233&lt;INDEX(extract[GUARANTEE_END], 1)),INDEX(extract[CURRENT_RATE], 1),INDEX(extract[MINIMUM_RATE], 1))</f>
        <v>0.01</v>
      </c>
      <c r="L233">
        <f t="shared" si="42"/>
        <v>87.298556360775805</v>
      </c>
      <c r="M233">
        <f t="shared" si="43"/>
        <v>140.05698827163934</v>
      </c>
      <c r="N233">
        <f>0</f>
        <v>0</v>
      </c>
      <c r="O233">
        <f>IF((D233&lt;=INDEX(surr_charge_sch_0[POLICY_YEAR],COUNTA(surr_charge_sch_0[POLICY_YEAR]))),INDEX(surr_charge_sch_0[SURRENDER_CHARGE_PERCENT],MATCH(D233, surr_charge_sch_0[POLICY_YEAR])),INDEX(surr_charge_sch_0[SURRENDER_CHARGE_PERCENT],COUNTA(surr_charge_sch_0[SURRENDER_CHARGE_PERCENT])))</f>
        <v>0</v>
      </c>
      <c r="P233">
        <f>IF((A233=0),INDEX(extract[AVAILABLE_FPWD], 1),(IF(MOD(C233, 12)=0,J233*INDEX(extract[FREE_PWD_PERCENT], 1),P232)))</f>
        <v>10571.356537084466</v>
      </c>
      <c r="Q233">
        <f t="shared" si="44"/>
        <v>94666.190540043026</v>
      </c>
      <c r="R233">
        <f t="shared" si="45"/>
        <v>0</v>
      </c>
      <c r="S233">
        <f t="shared" si="46"/>
        <v>105237.54707712748</v>
      </c>
      <c r="T233">
        <f t="shared" si="47"/>
        <v>47228.754386535154</v>
      </c>
      <c r="U233">
        <f t="shared" si="48"/>
        <v>0</v>
      </c>
      <c r="V233">
        <f t="shared" si="49"/>
        <v>9897.0250010509735</v>
      </c>
      <c r="W233">
        <f t="shared" si="50"/>
        <v>57125.779387586124</v>
      </c>
      <c r="X233">
        <f t="shared" si="51"/>
        <v>95873.677984339738</v>
      </c>
    </row>
    <row r="234" spans="1:24" x14ac:dyDescent="0.3">
      <c r="A234">
        <v>232</v>
      </c>
      <c r="B234">
        <f>IF(A234&gt;0,EOMONTH(B233,1),INDEX(extract[VALUATION_DATE], 1))</f>
        <v>52351</v>
      </c>
      <c r="C234">
        <f>IF(A234=0,DAYS360(INDEX(extract[ISSUE_DATE], 1),B234)/30,C233+1)</f>
        <v>250</v>
      </c>
      <c r="D234">
        <f t="shared" si="39"/>
        <v>21</v>
      </c>
      <c r="E234">
        <f>INDEX(extract[ISSUE_AGE], 1)+D234-1</f>
        <v>68</v>
      </c>
      <c r="F234">
        <f>INDEX(mortality_0[PROBABILITY],MATCH(E234, mortality_0[AGE]))</f>
        <v>1.5854E-2</v>
      </c>
      <c r="G234">
        <f t="shared" si="40"/>
        <v>1.3308651917646186E-3</v>
      </c>
      <c r="H234">
        <f>INDEX(valuation_rate_0[rate],0+1)</f>
        <v>4.2500000000000003E-2</v>
      </c>
      <c r="I234">
        <f t="shared" si="41"/>
        <v>0.44722846359917295</v>
      </c>
      <c r="J234">
        <f>IF(A234&gt;0,J233+L233-M233-N233,INDEX(extract[FUND_VALUE], 1))</f>
        <v>105184.78864521663</v>
      </c>
      <c r="K234">
        <f>IF((B234&lt;INDEX(extract[GUARANTEE_END], 1)),INDEX(extract[CURRENT_RATE], 1),INDEX(extract[MINIMUM_RATE], 1))</f>
        <v>0.01</v>
      </c>
      <c r="L234">
        <f t="shared" si="42"/>
        <v>87.254791230652614</v>
      </c>
      <c r="M234">
        <f t="shared" si="43"/>
        <v>139.98677391103709</v>
      </c>
      <c r="N234">
        <f>0</f>
        <v>0</v>
      </c>
      <c r="O234">
        <f>IF((D234&lt;=INDEX(surr_charge_sch_0[POLICY_YEAR],COUNTA(surr_charge_sch_0[POLICY_YEAR]))),INDEX(surr_charge_sch_0[SURRENDER_CHARGE_PERCENT],MATCH(D234, surr_charge_sch_0[POLICY_YEAR])),INDEX(surr_charge_sch_0[SURRENDER_CHARGE_PERCENT],COUNTA(surr_charge_sch_0[SURRENDER_CHARGE_PERCENT])))</f>
        <v>0</v>
      </c>
      <c r="P234">
        <f>IF((A234=0),INDEX(extract[AVAILABLE_FPWD], 1),(IF(MOD(C234, 12)=0,J234*INDEX(extract[FREE_PWD_PERCENT], 1),P233)))</f>
        <v>10571.356537084466</v>
      </c>
      <c r="Q234">
        <f t="shared" si="44"/>
        <v>94613.432108132169</v>
      </c>
      <c r="R234">
        <f t="shared" si="45"/>
        <v>0</v>
      </c>
      <c r="S234">
        <f t="shared" si="46"/>
        <v>105184.78864521663</v>
      </c>
      <c r="T234">
        <f t="shared" si="47"/>
        <v>47041.631419803962</v>
      </c>
      <c r="U234">
        <f t="shared" si="48"/>
        <v>0</v>
      </c>
      <c r="V234">
        <f t="shared" si="49"/>
        <v>9959.8801063144128</v>
      </c>
      <c r="W234">
        <f t="shared" si="50"/>
        <v>57001.511526118375</v>
      </c>
      <c r="X234">
        <f t="shared" si="51"/>
        <v>95873.677984339738</v>
      </c>
    </row>
    <row r="235" spans="1:24" x14ac:dyDescent="0.3">
      <c r="A235">
        <v>233</v>
      </c>
      <c r="B235">
        <f>IF(A235&gt;0,EOMONTH(B234,1),INDEX(extract[VALUATION_DATE], 1))</f>
        <v>52382</v>
      </c>
      <c r="C235">
        <f>IF(A235=0,DAYS360(INDEX(extract[ISSUE_DATE], 1),B235)/30,C234+1)</f>
        <v>251</v>
      </c>
      <c r="D235">
        <f t="shared" si="39"/>
        <v>21</v>
      </c>
      <c r="E235">
        <f>INDEX(extract[ISSUE_AGE], 1)+D235-1</f>
        <v>68</v>
      </c>
      <c r="F235">
        <f>INDEX(mortality_0[PROBABILITY],MATCH(E235, mortality_0[AGE]))</f>
        <v>1.5854E-2</v>
      </c>
      <c r="G235">
        <f t="shared" si="40"/>
        <v>1.3308651917646186E-3</v>
      </c>
      <c r="H235">
        <f>INDEX(valuation_rate_0[rate],0+1)</f>
        <v>4.2500000000000003E-2</v>
      </c>
      <c r="I235">
        <f t="shared" si="41"/>
        <v>0.44567995083683137</v>
      </c>
      <c r="J235">
        <f>IF(A235&gt;0,J234+L234-M234-N234,INDEX(extract[FUND_VALUE], 1))</f>
        <v>105132.05666253624</v>
      </c>
      <c r="K235">
        <f>IF((B235&lt;INDEX(extract[GUARANTEE_END], 1)),INDEX(extract[CURRENT_RATE], 1),INDEX(extract[MINIMUM_RATE], 1))</f>
        <v>0.01</v>
      </c>
      <c r="L235">
        <f t="shared" si="42"/>
        <v>87.211048041174195</v>
      </c>
      <c r="M235">
        <f t="shared" si="43"/>
        <v>139.91659475079504</v>
      </c>
      <c r="N235">
        <f>0</f>
        <v>0</v>
      </c>
      <c r="O235">
        <f>IF((D235&lt;=INDEX(surr_charge_sch_0[POLICY_YEAR],COUNTA(surr_charge_sch_0[POLICY_YEAR]))),INDEX(surr_charge_sch_0[SURRENDER_CHARGE_PERCENT],MATCH(D235, surr_charge_sch_0[POLICY_YEAR])),INDEX(surr_charge_sch_0[SURRENDER_CHARGE_PERCENT],COUNTA(surr_charge_sch_0[SURRENDER_CHARGE_PERCENT])))</f>
        <v>0</v>
      </c>
      <c r="P235">
        <f>IF((A235=0),INDEX(extract[AVAILABLE_FPWD], 1),(IF(MOD(C235, 12)=0,J235*INDEX(extract[FREE_PWD_PERCENT], 1),P234)))</f>
        <v>10571.356537084466</v>
      </c>
      <c r="Q235">
        <f t="shared" si="44"/>
        <v>94560.700125451782</v>
      </c>
      <c r="R235">
        <f t="shared" si="45"/>
        <v>0</v>
      </c>
      <c r="S235">
        <f t="shared" si="46"/>
        <v>105132.05666253624</v>
      </c>
      <c r="T235">
        <f t="shared" si="47"/>
        <v>46855.24984473412</v>
      </c>
      <c r="U235">
        <f t="shared" si="48"/>
        <v>0</v>
      </c>
      <c r="V235">
        <f t="shared" si="49"/>
        <v>10022.486176134851</v>
      </c>
      <c r="W235">
        <f t="shared" si="50"/>
        <v>56877.736020868972</v>
      </c>
      <c r="X235">
        <f t="shared" si="51"/>
        <v>95873.677984339738</v>
      </c>
    </row>
    <row r="236" spans="1:24" x14ac:dyDescent="0.3">
      <c r="A236">
        <v>234</v>
      </c>
      <c r="B236">
        <f>IF(A236&gt;0,EOMONTH(B235,1),INDEX(extract[VALUATION_DATE], 1))</f>
        <v>52412</v>
      </c>
      <c r="C236">
        <f>IF(A236=0,DAYS360(INDEX(extract[ISSUE_DATE], 1),B236)/30,C235+1)</f>
        <v>252</v>
      </c>
      <c r="D236">
        <f t="shared" si="39"/>
        <v>22</v>
      </c>
      <c r="E236">
        <f>INDEX(extract[ISSUE_AGE], 1)+D236-1</f>
        <v>69</v>
      </c>
      <c r="F236">
        <f>INDEX(mortality_0[PROBABILITY],MATCH(E236, mortality_0[AGE]))</f>
        <v>1.7531000000000001E-2</v>
      </c>
      <c r="G236">
        <f t="shared" si="40"/>
        <v>1.4727883727615465E-3</v>
      </c>
      <c r="H236">
        <f>INDEX(valuation_rate_0[rate],0+1)</f>
        <v>4.2500000000000003E-2</v>
      </c>
      <c r="I236">
        <f t="shared" si="41"/>
        <v>0.44413679974524717</v>
      </c>
      <c r="J236">
        <f>IF(A236&gt;0,J235+L235-M235-N235,INDEX(extract[FUND_VALUE], 1))</f>
        <v>105079.35111582662</v>
      </c>
      <c r="K236">
        <f>IF((B236&lt;INDEX(extract[GUARANTEE_END], 1)),INDEX(extract[CURRENT_RATE], 1),INDEX(extract[MINIMUM_RATE], 1))</f>
        <v>0.01</v>
      </c>
      <c r="L236">
        <f t="shared" si="42"/>
        <v>87.167326781341103</v>
      </c>
      <c r="M236">
        <f t="shared" si="43"/>
        <v>154.75964654071748</v>
      </c>
      <c r="N236">
        <f>0</f>
        <v>0</v>
      </c>
      <c r="O236">
        <f>IF((D236&lt;=INDEX(surr_charge_sch_0[POLICY_YEAR],COUNTA(surr_charge_sch_0[POLICY_YEAR]))),INDEX(surr_charge_sch_0[SURRENDER_CHARGE_PERCENT],MATCH(D236, surr_charge_sch_0[POLICY_YEAR])),INDEX(surr_charge_sch_0[SURRENDER_CHARGE_PERCENT],COUNTA(surr_charge_sch_0[SURRENDER_CHARGE_PERCENT])))</f>
        <v>0</v>
      </c>
      <c r="P236">
        <f>IF((A236=0),INDEX(extract[AVAILABLE_FPWD], 1),(IF(MOD(C236, 12)=0,J236*INDEX(extract[FREE_PWD_PERCENT], 1),P235)))</f>
        <v>10507.935111582663</v>
      </c>
      <c r="Q236">
        <f t="shared" si="44"/>
        <v>94571.416004243962</v>
      </c>
      <c r="R236">
        <f t="shared" si="45"/>
        <v>0</v>
      </c>
      <c r="S236">
        <f t="shared" si="46"/>
        <v>105079.35111582662</v>
      </c>
      <c r="T236">
        <f t="shared" si="47"/>
        <v>46669.6067238904</v>
      </c>
      <c r="U236">
        <f t="shared" si="48"/>
        <v>0</v>
      </c>
      <c r="V236">
        <f t="shared" si="49"/>
        <v>10084.844197204642</v>
      </c>
      <c r="W236">
        <f t="shared" si="50"/>
        <v>56754.450921095042</v>
      </c>
      <c r="X236">
        <f t="shared" si="51"/>
        <v>95873.677984339738</v>
      </c>
    </row>
    <row r="237" spans="1:24" x14ac:dyDescent="0.3">
      <c r="A237">
        <v>235</v>
      </c>
      <c r="B237">
        <f>IF(A237&gt;0,EOMONTH(B236,1),INDEX(extract[VALUATION_DATE], 1))</f>
        <v>52443</v>
      </c>
      <c r="C237">
        <f>IF(A237=0,DAYS360(INDEX(extract[ISSUE_DATE], 1),B237)/30,C236+1)</f>
        <v>253</v>
      </c>
      <c r="D237">
        <f t="shared" si="39"/>
        <v>22</v>
      </c>
      <c r="E237">
        <f>INDEX(extract[ISSUE_AGE], 1)+D237-1</f>
        <v>69</v>
      </c>
      <c r="F237">
        <f>INDEX(mortality_0[PROBABILITY],MATCH(E237, mortality_0[AGE]))</f>
        <v>1.7531000000000001E-2</v>
      </c>
      <c r="G237">
        <f t="shared" si="40"/>
        <v>1.4727883727615465E-3</v>
      </c>
      <c r="H237">
        <f>INDEX(valuation_rate_0[rate],0+1)</f>
        <v>4.2500000000000003E-2</v>
      </c>
      <c r="I237">
        <f t="shared" si="41"/>
        <v>0.44259899175982464</v>
      </c>
      <c r="J237">
        <f>IF(A237&gt;0,J236+L236-M236-N236,INDEX(extract[FUND_VALUE], 1))</f>
        <v>105011.75879606725</v>
      </c>
      <c r="K237">
        <f>IF((B237&lt;INDEX(extract[GUARANTEE_END], 1)),INDEX(extract[CURRENT_RATE], 1),INDEX(extract[MINIMUM_RATE], 1))</f>
        <v>0.01</v>
      </c>
      <c r="L237">
        <f t="shared" si="42"/>
        <v>87.111256375863647</v>
      </c>
      <c r="M237">
        <f t="shared" si="43"/>
        <v>154.66009735808791</v>
      </c>
      <c r="N237">
        <f>0</f>
        <v>0</v>
      </c>
      <c r="O237">
        <f>IF((D237&lt;=INDEX(surr_charge_sch_0[POLICY_YEAR],COUNTA(surr_charge_sch_0[POLICY_YEAR]))),INDEX(surr_charge_sch_0[SURRENDER_CHARGE_PERCENT],MATCH(D237, surr_charge_sch_0[POLICY_YEAR])),INDEX(surr_charge_sch_0[SURRENDER_CHARGE_PERCENT],COUNTA(surr_charge_sch_0[SURRENDER_CHARGE_PERCENT])))</f>
        <v>0</v>
      </c>
      <c r="P237">
        <f>IF((A237=0),INDEX(extract[AVAILABLE_FPWD], 1),(IF(MOD(C237, 12)=0,J237*INDEX(extract[FREE_PWD_PERCENT], 1),P236)))</f>
        <v>10507.935111582663</v>
      </c>
      <c r="Q237">
        <f t="shared" si="44"/>
        <v>94503.823684484596</v>
      </c>
      <c r="R237">
        <f t="shared" si="45"/>
        <v>0</v>
      </c>
      <c r="S237">
        <f t="shared" si="46"/>
        <v>105011.75879606725</v>
      </c>
      <c r="T237">
        <f t="shared" si="47"/>
        <v>46478.098566065266</v>
      </c>
      <c r="U237">
        <f t="shared" si="48"/>
        <v>0</v>
      </c>
      <c r="V237">
        <f t="shared" si="49"/>
        <v>10153.578651348942</v>
      </c>
      <c r="W237">
        <f t="shared" si="50"/>
        <v>56631.67721741421</v>
      </c>
      <c r="X237">
        <f t="shared" si="51"/>
        <v>95873.677984339738</v>
      </c>
    </row>
    <row r="238" spans="1:24" x14ac:dyDescent="0.3">
      <c r="A238">
        <v>236</v>
      </c>
      <c r="B238">
        <f>IF(A238&gt;0,EOMONTH(B237,1),INDEX(extract[VALUATION_DATE], 1))</f>
        <v>52474</v>
      </c>
      <c r="C238">
        <f>IF(A238=0,DAYS360(INDEX(extract[ISSUE_DATE], 1),B238)/30,C237+1)</f>
        <v>254</v>
      </c>
      <c r="D238">
        <f t="shared" si="39"/>
        <v>22</v>
      </c>
      <c r="E238">
        <f>INDEX(extract[ISSUE_AGE], 1)+D238-1</f>
        <v>69</v>
      </c>
      <c r="F238">
        <f>INDEX(mortality_0[PROBABILITY],MATCH(E238, mortality_0[AGE]))</f>
        <v>1.7531000000000001E-2</v>
      </c>
      <c r="G238">
        <f t="shared" si="40"/>
        <v>1.4727883727615465E-3</v>
      </c>
      <c r="H238">
        <f>INDEX(valuation_rate_0[rate],0+1)</f>
        <v>4.2500000000000003E-2</v>
      </c>
      <c r="I238">
        <f t="shared" si="41"/>
        <v>0.44106650838024741</v>
      </c>
      <c r="J238">
        <f>IF(A238&gt;0,J237+L237-M237-N237,INDEX(extract[FUND_VALUE], 1))</f>
        <v>104944.20995508503</v>
      </c>
      <c r="K238">
        <f>IF((B238&lt;INDEX(extract[GUARANTEE_END], 1)),INDEX(extract[CURRENT_RATE], 1),INDEX(extract[MINIMUM_RATE], 1))</f>
        <v>0.01</v>
      </c>
      <c r="L238">
        <f t="shared" si="42"/>
        <v>87.055222037688978</v>
      </c>
      <c r="M238">
        <f t="shared" si="43"/>
        <v>154.56061221049578</v>
      </c>
      <c r="N238">
        <f>0</f>
        <v>0</v>
      </c>
      <c r="O238">
        <f>IF((D238&lt;=INDEX(surr_charge_sch_0[POLICY_YEAR],COUNTA(surr_charge_sch_0[POLICY_YEAR]))),INDEX(surr_charge_sch_0[SURRENDER_CHARGE_PERCENT],MATCH(D238, surr_charge_sch_0[POLICY_YEAR])),INDEX(surr_charge_sch_0[SURRENDER_CHARGE_PERCENT],COUNTA(surr_charge_sch_0[SURRENDER_CHARGE_PERCENT])))</f>
        <v>0</v>
      </c>
      <c r="P238">
        <f>IF((A238=0),INDEX(extract[AVAILABLE_FPWD], 1),(IF(MOD(C238, 12)=0,J238*INDEX(extract[FREE_PWD_PERCENT], 1),P237)))</f>
        <v>10507.935111582663</v>
      </c>
      <c r="Q238">
        <f t="shared" si="44"/>
        <v>94436.274843502368</v>
      </c>
      <c r="R238">
        <f t="shared" si="45"/>
        <v>0</v>
      </c>
      <c r="S238">
        <f t="shared" si="46"/>
        <v>104944.20995508503</v>
      </c>
      <c r="T238">
        <f t="shared" si="47"/>
        <v>46287.376259612953</v>
      </c>
      <c r="U238">
        <f t="shared" si="48"/>
        <v>0</v>
      </c>
      <c r="V238">
        <f t="shared" si="49"/>
        <v>10222.031054505109</v>
      </c>
      <c r="W238">
        <f t="shared" si="50"/>
        <v>56509.407314118063</v>
      </c>
      <c r="X238">
        <f t="shared" si="51"/>
        <v>95873.677984339738</v>
      </c>
    </row>
    <row r="239" spans="1:24" x14ac:dyDescent="0.3">
      <c r="A239">
        <v>237</v>
      </c>
      <c r="B239">
        <f>IF(A239&gt;0,EOMONTH(B238,1),INDEX(extract[VALUATION_DATE], 1))</f>
        <v>52504</v>
      </c>
      <c r="C239">
        <f>IF(A239=0,DAYS360(INDEX(extract[ISSUE_DATE], 1),B239)/30,C238+1)</f>
        <v>255</v>
      </c>
      <c r="D239">
        <f t="shared" si="39"/>
        <v>22</v>
      </c>
      <c r="E239">
        <f>INDEX(extract[ISSUE_AGE], 1)+D239-1</f>
        <v>69</v>
      </c>
      <c r="F239">
        <f>INDEX(mortality_0[PROBABILITY],MATCH(E239, mortality_0[AGE]))</f>
        <v>1.7531000000000001E-2</v>
      </c>
      <c r="G239">
        <f t="shared" si="40"/>
        <v>1.4727883727615465E-3</v>
      </c>
      <c r="H239">
        <f>INDEX(valuation_rate_0[rate],0+1)</f>
        <v>4.2500000000000003E-2</v>
      </c>
      <c r="I239">
        <f t="shared" si="41"/>
        <v>0.43953933117025573</v>
      </c>
      <c r="J239">
        <f>IF(A239&gt;0,J238+L238-M238-N238,INDEX(extract[FUND_VALUE], 1))</f>
        <v>104876.70456491222</v>
      </c>
      <c r="K239">
        <f>IF((B239&lt;INDEX(extract[GUARANTEE_END], 1)),INDEX(extract[CURRENT_RATE], 1),INDEX(extract[MINIMUM_RATE], 1))</f>
        <v>0.01</v>
      </c>
      <c r="L239">
        <f t="shared" si="42"/>
        <v>86.999223743616824</v>
      </c>
      <c r="M239">
        <f t="shared" si="43"/>
        <v>154.46119105675052</v>
      </c>
      <c r="N239">
        <f>0</f>
        <v>0</v>
      </c>
      <c r="O239">
        <f>IF((D239&lt;=INDEX(surr_charge_sch_0[POLICY_YEAR],COUNTA(surr_charge_sch_0[POLICY_YEAR]))),INDEX(surr_charge_sch_0[SURRENDER_CHARGE_PERCENT],MATCH(D239, surr_charge_sch_0[POLICY_YEAR])),INDEX(surr_charge_sch_0[SURRENDER_CHARGE_PERCENT],COUNTA(surr_charge_sch_0[SURRENDER_CHARGE_PERCENT])))</f>
        <v>0</v>
      </c>
      <c r="P239">
        <f>IF((A239=0),INDEX(extract[AVAILABLE_FPWD], 1),(IF(MOD(C239, 12)=0,J239*INDEX(extract[FREE_PWD_PERCENT], 1),P238)))</f>
        <v>10507.935111582663</v>
      </c>
      <c r="Q239">
        <f t="shared" si="44"/>
        <v>94368.769453329558</v>
      </c>
      <c r="R239">
        <f t="shared" si="45"/>
        <v>0</v>
      </c>
      <c r="S239">
        <f t="shared" si="46"/>
        <v>104876.70456491222</v>
      </c>
      <c r="T239">
        <f t="shared" si="47"/>
        <v>46097.436579802023</v>
      </c>
      <c r="U239">
        <f t="shared" si="48"/>
        <v>0</v>
      </c>
      <c r="V239">
        <f t="shared" si="49"/>
        <v>10290.202564065905</v>
      </c>
      <c r="W239">
        <f t="shared" si="50"/>
        <v>56387.639143867927</v>
      </c>
      <c r="X239">
        <f t="shared" si="51"/>
        <v>95873.677984339738</v>
      </c>
    </row>
    <row r="240" spans="1:24" x14ac:dyDescent="0.3">
      <c r="A240">
        <v>238</v>
      </c>
      <c r="B240">
        <f>IF(A240&gt;0,EOMONTH(B239,1),INDEX(extract[VALUATION_DATE], 1))</f>
        <v>52535</v>
      </c>
      <c r="C240">
        <f>IF(A240=0,DAYS360(INDEX(extract[ISSUE_DATE], 1),B240)/30,C239+1)</f>
        <v>256</v>
      </c>
      <c r="D240">
        <f t="shared" si="39"/>
        <v>22</v>
      </c>
      <c r="E240">
        <f>INDEX(extract[ISSUE_AGE], 1)+D240-1</f>
        <v>69</v>
      </c>
      <c r="F240">
        <f>INDEX(mortality_0[PROBABILITY],MATCH(E240, mortality_0[AGE]))</f>
        <v>1.7531000000000001E-2</v>
      </c>
      <c r="G240">
        <f t="shared" si="40"/>
        <v>1.4727883727615465E-3</v>
      </c>
      <c r="H240">
        <f>INDEX(valuation_rate_0[rate],0+1)</f>
        <v>4.2500000000000003E-2</v>
      </c>
      <c r="I240">
        <f t="shared" si="41"/>
        <v>0.4380174417574248</v>
      </c>
      <c r="J240">
        <f>IF(A240&gt;0,J239+L239-M239-N239,INDEX(extract[FUND_VALUE], 1))</f>
        <v>104809.24259759909</v>
      </c>
      <c r="K240">
        <f>IF((B240&lt;INDEX(extract[GUARANTEE_END], 1)),INDEX(extract[CURRENT_RATE], 1),INDEX(extract[MINIMUM_RATE], 1))</f>
        <v>0.01</v>
      </c>
      <c r="L240">
        <f t="shared" si="42"/>
        <v>86.943261470461806</v>
      </c>
      <c r="M240">
        <f t="shared" si="43"/>
        <v>154.36183385568813</v>
      </c>
      <c r="N240">
        <f>0</f>
        <v>0</v>
      </c>
      <c r="O240">
        <f>IF((D240&lt;=INDEX(surr_charge_sch_0[POLICY_YEAR],COUNTA(surr_charge_sch_0[POLICY_YEAR]))),INDEX(surr_charge_sch_0[SURRENDER_CHARGE_PERCENT],MATCH(D240, surr_charge_sch_0[POLICY_YEAR])),INDEX(surr_charge_sch_0[SURRENDER_CHARGE_PERCENT],COUNTA(surr_charge_sch_0[SURRENDER_CHARGE_PERCENT])))</f>
        <v>0</v>
      </c>
      <c r="P240">
        <f>IF((A240=0),INDEX(extract[AVAILABLE_FPWD], 1),(IF(MOD(C240, 12)=0,J240*INDEX(extract[FREE_PWD_PERCENT], 1),P239)))</f>
        <v>10507.935111582663</v>
      </c>
      <c r="Q240">
        <f t="shared" si="44"/>
        <v>94301.307486016434</v>
      </c>
      <c r="R240">
        <f t="shared" si="45"/>
        <v>0</v>
      </c>
      <c r="S240">
        <f t="shared" si="46"/>
        <v>104809.24259759909</v>
      </c>
      <c r="T240">
        <f t="shared" si="47"/>
        <v>45908.276315133669</v>
      </c>
      <c r="U240">
        <f t="shared" si="48"/>
        <v>0</v>
      </c>
      <c r="V240">
        <f t="shared" si="49"/>
        <v>10358.094332674749</v>
      </c>
      <c r="W240">
        <f t="shared" si="50"/>
        <v>56266.37064780842</v>
      </c>
      <c r="X240">
        <f t="shared" si="51"/>
        <v>95873.677984339738</v>
      </c>
    </row>
    <row r="241" spans="1:24" x14ac:dyDescent="0.3">
      <c r="A241">
        <v>239</v>
      </c>
      <c r="B241">
        <f>IF(A241&gt;0,EOMONTH(B240,1),INDEX(extract[VALUATION_DATE], 1))</f>
        <v>52565</v>
      </c>
      <c r="C241">
        <f>IF(A241=0,DAYS360(INDEX(extract[ISSUE_DATE], 1),B241)/30,C240+1)</f>
        <v>257</v>
      </c>
      <c r="D241">
        <f t="shared" si="39"/>
        <v>22</v>
      </c>
      <c r="E241">
        <f>INDEX(extract[ISSUE_AGE], 1)+D241-1</f>
        <v>69</v>
      </c>
      <c r="F241">
        <f>INDEX(mortality_0[PROBABILITY],MATCH(E241, mortality_0[AGE]))</f>
        <v>1.7531000000000001E-2</v>
      </c>
      <c r="G241">
        <f t="shared" si="40"/>
        <v>1.4727883727615465E-3</v>
      </c>
      <c r="H241">
        <f>INDEX(valuation_rate_0[rate],0+1)</f>
        <v>4.2500000000000003E-2</v>
      </c>
      <c r="I241">
        <f t="shared" si="41"/>
        <v>0.4365008218329437</v>
      </c>
      <c r="J241">
        <f>IF(A241&gt;0,J240+L240-M240-N240,INDEX(extract[FUND_VALUE], 1))</f>
        <v>104741.82402521386</v>
      </c>
      <c r="K241">
        <f>IF((B241&lt;INDEX(extract[GUARANTEE_END], 1)),INDEX(extract[CURRENT_RATE], 1),INDEX(extract[MINIMUM_RATE], 1))</f>
        <v>0.01</v>
      </c>
      <c r="L241">
        <f t="shared" si="42"/>
        <v>86.887335195053453</v>
      </c>
      <c r="M241">
        <f t="shared" si="43"/>
        <v>154.262540566171</v>
      </c>
      <c r="N241">
        <f>0</f>
        <v>0</v>
      </c>
      <c r="O241">
        <f>IF((D241&lt;=INDEX(surr_charge_sch_0[POLICY_YEAR],COUNTA(surr_charge_sch_0[POLICY_YEAR]))),INDEX(surr_charge_sch_0[SURRENDER_CHARGE_PERCENT],MATCH(D241, surr_charge_sch_0[POLICY_YEAR])),INDEX(surr_charge_sch_0[SURRENDER_CHARGE_PERCENT],COUNTA(surr_charge_sch_0[SURRENDER_CHARGE_PERCENT])))</f>
        <v>0</v>
      </c>
      <c r="P241">
        <f>IF((A241=0),INDEX(extract[AVAILABLE_FPWD], 1),(IF(MOD(C241, 12)=0,J241*INDEX(extract[FREE_PWD_PERCENT], 1),P240)))</f>
        <v>10507.935111582663</v>
      </c>
      <c r="Q241">
        <f t="shared" si="44"/>
        <v>94233.888913631206</v>
      </c>
      <c r="R241">
        <f t="shared" si="45"/>
        <v>0</v>
      </c>
      <c r="S241">
        <f t="shared" si="46"/>
        <v>104741.82402521386</v>
      </c>
      <c r="T241">
        <f t="shared" si="47"/>
        <v>45719.892267287418</v>
      </c>
      <c r="U241">
        <f t="shared" si="48"/>
        <v>0</v>
      </c>
      <c r="V241">
        <f t="shared" si="49"/>
        <v>10425.707508245203</v>
      </c>
      <c r="W241">
        <f t="shared" si="50"/>
        <v>56145.599775532624</v>
      </c>
      <c r="X241">
        <f t="shared" si="51"/>
        <v>95873.677984339738</v>
      </c>
    </row>
    <row r="242" spans="1:24" x14ac:dyDescent="0.3">
      <c r="A242">
        <v>240</v>
      </c>
      <c r="B242">
        <f>IF(A242&gt;0,EOMONTH(B241,1),INDEX(extract[VALUATION_DATE], 1))</f>
        <v>52596</v>
      </c>
      <c r="C242">
        <f>IF(A242=0,DAYS360(INDEX(extract[ISSUE_DATE], 1),B242)/30,C241+1)</f>
        <v>258</v>
      </c>
      <c r="D242">
        <f t="shared" si="39"/>
        <v>22</v>
      </c>
      <c r="E242">
        <f>INDEX(extract[ISSUE_AGE], 1)+D242-1</f>
        <v>69</v>
      </c>
      <c r="F242">
        <f>INDEX(mortality_0[PROBABILITY],MATCH(E242, mortality_0[AGE]))</f>
        <v>1.7531000000000001E-2</v>
      </c>
      <c r="G242">
        <f t="shared" si="40"/>
        <v>1.4727883727615465E-3</v>
      </c>
      <c r="H242">
        <f>INDEX(valuation_rate_0[rate],0+1)</f>
        <v>4.2500000000000003E-2</v>
      </c>
      <c r="I242">
        <f t="shared" si="41"/>
        <v>0.43498945315139509</v>
      </c>
      <c r="J242">
        <f>IF(A242&gt;0,J241+L241-M241-N241,INDEX(extract[FUND_VALUE], 1))</f>
        <v>104674.44881984276</v>
      </c>
      <c r="K242">
        <f>IF((B242&lt;INDEX(extract[GUARANTEE_END], 1)),INDEX(extract[CURRENT_RATE], 1),INDEX(extract[MINIMUM_RATE], 1))</f>
        <v>0.01</v>
      </c>
      <c r="L242">
        <f t="shared" si="42"/>
        <v>86.831444894236228</v>
      </c>
      <c r="M242">
        <f t="shared" si="43"/>
        <v>154.163311147088</v>
      </c>
      <c r="N242">
        <f>0</f>
        <v>0</v>
      </c>
      <c r="O242">
        <f>IF((D242&lt;=INDEX(surr_charge_sch_0[POLICY_YEAR],COUNTA(surr_charge_sch_0[POLICY_YEAR]))),INDEX(surr_charge_sch_0[SURRENDER_CHARGE_PERCENT],MATCH(D242, surr_charge_sch_0[POLICY_YEAR])),INDEX(surr_charge_sch_0[SURRENDER_CHARGE_PERCENT],COUNTA(surr_charge_sch_0[SURRENDER_CHARGE_PERCENT])))</f>
        <v>0</v>
      </c>
      <c r="P242">
        <f>IF((A242=0),INDEX(extract[AVAILABLE_FPWD], 1),(IF(MOD(C242, 12)=0,J242*INDEX(extract[FREE_PWD_PERCENT], 1),P241)))</f>
        <v>10507.935111582663</v>
      </c>
      <c r="Q242">
        <f t="shared" si="44"/>
        <v>94166.5137082601</v>
      </c>
      <c r="R242">
        <f t="shared" si="45"/>
        <v>0</v>
      </c>
      <c r="S242">
        <f t="shared" si="46"/>
        <v>104674.44881984276</v>
      </c>
      <c r="T242">
        <f t="shared" si="47"/>
        <v>45532.281251067092</v>
      </c>
      <c r="U242">
        <f t="shared" si="48"/>
        <v>0</v>
      </c>
      <c r="V242">
        <f t="shared" si="49"/>
        <v>10493.043233980374</v>
      </c>
      <c r="W242">
        <f t="shared" si="50"/>
        <v>56025.324485047466</v>
      </c>
      <c r="X242">
        <f t="shared" si="51"/>
        <v>95873.677984339738</v>
      </c>
    </row>
    <row r="243" spans="1:24" x14ac:dyDescent="0.3">
      <c r="A243">
        <v>241</v>
      </c>
      <c r="B243">
        <f>IF(A243&gt;0,EOMONTH(B242,1),INDEX(extract[VALUATION_DATE], 1))</f>
        <v>52627</v>
      </c>
      <c r="C243">
        <f>IF(A243=0,DAYS360(INDEX(extract[ISSUE_DATE], 1),B243)/30,C242+1)</f>
        <v>259</v>
      </c>
      <c r="D243">
        <f t="shared" si="39"/>
        <v>22</v>
      </c>
      <c r="E243">
        <f>INDEX(extract[ISSUE_AGE], 1)+D243-1</f>
        <v>69</v>
      </c>
      <c r="F243">
        <f>INDEX(mortality_0[PROBABILITY],MATCH(E243, mortality_0[AGE]))</f>
        <v>1.7531000000000001E-2</v>
      </c>
      <c r="G243">
        <f t="shared" si="40"/>
        <v>1.4727883727615465E-3</v>
      </c>
      <c r="H243">
        <f>INDEX(valuation_rate_0[rate],0+1)</f>
        <v>4.2500000000000003E-2</v>
      </c>
      <c r="I243">
        <f t="shared" si="41"/>
        <v>0.43348331753053571</v>
      </c>
      <c r="J243">
        <f>IF(A243&gt;0,J242+L242-M242-N242,INDEX(extract[FUND_VALUE], 1))</f>
        <v>104607.11695358991</v>
      </c>
      <c r="K243">
        <f>IF((B243&lt;INDEX(extract[GUARANTEE_END], 1)),INDEX(extract[CURRENT_RATE], 1),INDEX(extract[MINIMUM_RATE], 1))</f>
        <v>0.01</v>
      </c>
      <c r="L243">
        <f t="shared" si="42"/>
        <v>86.775590544869431</v>
      </c>
      <c r="M243">
        <f t="shared" si="43"/>
        <v>154.06414555735446</v>
      </c>
      <c r="N243">
        <f>0</f>
        <v>0</v>
      </c>
      <c r="O243">
        <f>IF((D243&lt;=INDEX(surr_charge_sch_0[POLICY_YEAR],COUNTA(surr_charge_sch_0[POLICY_YEAR]))),INDEX(surr_charge_sch_0[SURRENDER_CHARGE_PERCENT],MATCH(D243, surr_charge_sch_0[POLICY_YEAR])),INDEX(surr_charge_sch_0[SURRENDER_CHARGE_PERCENT],COUNTA(surr_charge_sch_0[SURRENDER_CHARGE_PERCENT])))</f>
        <v>0</v>
      </c>
      <c r="P243">
        <f>IF((A243=0),INDEX(extract[AVAILABLE_FPWD], 1),(IF(MOD(C243, 12)=0,J243*INDEX(extract[FREE_PWD_PERCENT], 1),P242)))</f>
        <v>10507.935111582663</v>
      </c>
      <c r="Q243">
        <f t="shared" si="44"/>
        <v>94099.181842007252</v>
      </c>
      <c r="R243">
        <f t="shared" si="45"/>
        <v>0</v>
      </c>
      <c r="S243">
        <f t="shared" si="46"/>
        <v>104607.11695358991</v>
      </c>
      <c r="T243">
        <f t="shared" si="47"/>
        <v>45345.440094346901</v>
      </c>
      <c r="U243">
        <f t="shared" si="48"/>
        <v>0</v>
      </c>
      <c r="V243">
        <f t="shared" si="49"/>
        <v>10560.102648392254</v>
      </c>
      <c r="W243">
        <f t="shared" si="50"/>
        <v>55905.542742739155</v>
      </c>
      <c r="X243">
        <f t="shared" si="51"/>
        <v>95873.677984339738</v>
      </c>
    </row>
    <row r="244" spans="1:24" x14ac:dyDescent="0.3">
      <c r="A244">
        <v>242</v>
      </c>
      <c r="B244">
        <f>IF(A244&gt;0,EOMONTH(B243,1),INDEX(extract[VALUATION_DATE], 1))</f>
        <v>52656</v>
      </c>
      <c r="C244">
        <f>IF(A244=0,DAYS360(INDEX(extract[ISSUE_DATE], 1),B244)/30,C243+1)</f>
        <v>260</v>
      </c>
      <c r="D244">
        <f t="shared" si="39"/>
        <v>22</v>
      </c>
      <c r="E244">
        <f>INDEX(extract[ISSUE_AGE], 1)+D244-1</f>
        <v>69</v>
      </c>
      <c r="F244">
        <f>INDEX(mortality_0[PROBABILITY],MATCH(E244, mortality_0[AGE]))</f>
        <v>1.7531000000000001E-2</v>
      </c>
      <c r="G244">
        <f t="shared" si="40"/>
        <v>1.4727883727615465E-3</v>
      </c>
      <c r="H244">
        <f>INDEX(valuation_rate_0[rate],0+1)</f>
        <v>4.2500000000000003E-2</v>
      </c>
      <c r="I244">
        <f t="shared" si="41"/>
        <v>0.43198239685107775</v>
      </c>
      <c r="J244">
        <f>IF(A244&gt;0,J243+L243-M243-N243,INDEX(extract[FUND_VALUE], 1))</f>
        <v>104539.82839857743</v>
      </c>
      <c r="K244">
        <f>IF((B244&lt;INDEX(extract[GUARANTEE_END], 1)),INDEX(extract[CURRENT_RATE], 1),INDEX(extract[MINIMUM_RATE], 1))</f>
        <v>0.01</v>
      </c>
      <c r="L244">
        <f t="shared" si="42"/>
        <v>86.719772123827298</v>
      </c>
      <c r="M244">
        <f t="shared" si="43"/>
        <v>153.96504375591218</v>
      </c>
      <c r="N244">
        <f>0</f>
        <v>0</v>
      </c>
      <c r="O244">
        <f>IF((D244&lt;=INDEX(surr_charge_sch_0[POLICY_YEAR],COUNTA(surr_charge_sch_0[POLICY_YEAR]))),INDEX(surr_charge_sch_0[SURRENDER_CHARGE_PERCENT],MATCH(D244, surr_charge_sch_0[POLICY_YEAR])),INDEX(surr_charge_sch_0[SURRENDER_CHARGE_PERCENT],COUNTA(surr_charge_sch_0[SURRENDER_CHARGE_PERCENT])))</f>
        <v>0</v>
      </c>
      <c r="P244">
        <f>IF((A244=0),INDEX(extract[AVAILABLE_FPWD], 1),(IF(MOD(C244, 12)=0,J244*INDEX(extract[FREE_PWD_PERCENT], 1),P243)))</f>
        <v>10507.935111582663</v>
      </c>
      <c r="Q244">
        <f t="shared" si="44"/>
        <v>94031.893286994775</v>
      </c>
      <c r="R244">
        <f t="shared" si="45"/>
        <v>0</v>
      </c>
      <c r="S244">
        <f t="shared" si="46"/>
        <v>104539.82839857743</v>
      </c>
      <c r="T244">
        <f t="shared" si="47"/>
        <v>45159.365638017844</v>
      </c>
      <c r="U244">
        <f t="shared" si="48"/>
        <v>0</v>
      </c>
      <c r="V244">
        <f t="shared" si="49"/>
        <v>10626.886885320964</v>
      </c>
      <c r="W244">
        <f t="shared" si="50"/>
        <v>55786.252523338808</v>
      </c>
      <c r="X244">
        <f t="shared" si="51"/>
        <v>95873.677984339738</v>
      </c>
    </row>
    <row r="245" spans="1:24" x14ac:dyDescent="0.3">
      <c r="A245">
        <v>243</v>
      </c>
      <c r="B245">
        <f>IF(A245&gt;0,EOMONTH(B244,1),INDEX(extract[VALUATION_DATE], 1))</f>
        <v>52687</v>
      </c>
      <c r="C245">
        <f>IF(A245=0,DAYS360(INDEX(extract[ISSUE_DATE], 1),B245)/30,C244+1)</f>
        <v>261</v>
      </c>
      <c r="D245">
        <f t="shared" si="39"/>
        <v>22</v>
      </c>
      <c r="E245">
        <f>INDEX(extract[ISSUE_AGE], 1)+D245-1</f>
        <v>69</v>
      </c>
      <c r="F245">
        <f>INDEX(mortality_0[PROBABILITY],MATCH(E245, mortality_0[AGE]))</f>
        <v>1.7531000000000001E-2</v>
      </c>
      <c r="G245">
        <f t="shared" si="40"/>
        <v>1.4727883727615465E-3</v>
      </c>
      <c r="H245">
        <f>INDEX(valuation_rate_0[rate],0+1)</f>
        <v>4.2500000000000003E-2</v>
      </c>
      <c r="I245">
        <f t="shared" si="41"/>
        <v>0.43048667305647081</v>
      </c>
      <c r="J245">
        <f>IF(A245&gt;0,J244+L244-M244-N244,INDEX(extract[FUND_VALUE], 1))</f>
        <v>104472.58312694535</v>
      </c>
      <c r="K245">
        <f>IF((B245&lt;INDEX(extract[GUARANTEE_END], 1)),INDEX(extract[CURRENT_RATE], 1),INDEX(extract[MINIMUM_RATE], 1))</f>
        <v>0.01</v>
      </c>
      <c r="L245">
        <f t="shared" si="42"/>
        <v>86.663989607998928</v>
      </c>
      <c r="M245">
        <f t="shared" si="43"/>
        <v>153.86600570172925</v>
      </c>
      <c r="N245">
        <f>0</f>
        <v>0</v>
      </c>
      <c r="O245">
        <f>IF((D245&lt;=INDEX(surr_charge_sch_0[POLICY_YEAR],COUNTA(surr_charge_sch_0[POLICY_YEAR]))),INDEX(surr_charge_sch_0[SURRENDER_CHARGE_PERCENT],MATCH(D245, surr_charge_sch_0[POLICY_YEAR])),INDEX(surr_charge_sch_0[SURRENDER_CHARGE_PERCENT],COUNTA(surr_charge_sch_0[SURRENDER_CHARGE_PERCENT])))</f>
        <v>0</v>
      </c>
      <c r="P245">
        <f>IF((A245=0),INDEX(extract[AVAILABLE_FPWD], 1),(IF(MOD(C245, 12)=0,J245*INDEX(extract[FREE_PWD_PERCENT], 1),P244)))</f>
        <v>10507.935111582663</v>
      </c>
      <c r="Q245">
        <f t="shared" si="44"/>
        <v>93964.648015362691</v>
      </c>
      <c r="R245">
        <f t="shared" si="45"/>
        <v>0</v>
      </c>
      <c r="S245">
        <f t="shared" si="46"/>
        <v>104472.58312694535</v>
      </c>
      <c r="T245">
        <f t="shared" si="47"/>
        <v>44974.054735934289</v>
      </c>
      <c r="U245">
        <f t="shared" si="48"/>
        <v>0</v>
      </c>
      <c r="V245">
        <f t="shared" si="49"/>
        <v>10693.397073953924</v>
      </c>
      <c r="W245">
        <f t="shared" si="50"/>
        <v>55667.451809888211</v>
      </c>
      <c r="X245">
        <f t="shared" si="51"/>
        <v>95873.677984339738</v>
      </c>
    </row>
    <row r="246" spans="1:24" x14ac:dyDescent="0.3">
      <c r="A246">
        <v>244</v>
      </c>
      <c r="B246">
        <f>IF(A246&gt;0,EOMONTH(B245,1),INDEX(extract[VALUATION_DATE], 1))</f>
        <v>52717</v>
      </c>
      <c r="C246">
        <f>IF(A246=0,DAYS360(INDEX(extract[ISSUE_DATE], 1),B246)/30,C245+1)</f>
        <v>262</v>
      </c>
      <c r="D246">
        <f t="shared" si="39"/>
        <v>22</v>
      </c>
      <c r="E246">
        <f>INDEX(extract[ISSUE_AGE], 1)+D246-1</f>
        <v>69</v>
      </c>
      <c r="F246">
        <f>INDEX(mortality_0[PROBABILITY],MATCH(E246, mortality_0[AGE]))</f>
        <v>1.7531000000000001E-2</v>
      </c>
      <c r="G246">
        <f t="shared" si="40"/>
        <v>1.4727883727615465E-3</v>
      </c>
      <c r="H246">
        <f>INDEX(valuation_rate_0[rate],0+1)</f>
        <v>4.2500000000000003E-2</v>
      </c>
      <c r="I246">
        <f t="shared" si="41"/>
        <v>0.42899612815268456</v>
      </c>
      <c r="J246">
        <f>IF(A246&gt;0,J245+L245-M245-N245,INDEX(extract[FUND_VALUE], 1))</f>
        <v>104405.38111085162</v>
      </c>
      <c r="K246">
        <f>IF((B246&lt;INDEX(extract[GUARANTEE_END], 1)),INDEX(extract[CURRENT_RATE], 1),INDEX(extract[MINIMUM_RATE], 1))</f>
        <v>0.01</v>
      </c>
      <c r="L246">
        <f t="shared" si="42"/>
        <v>86.608242974288274</v>
      </c>
      <c r="M246">
        <f t="shared" si="43"/>
        <v>153.76703135380026</v>
      </c>
      <c r="N246">
        <f>0</f>
        <v>0</v>
      </c>
      <c r="O246">
        <f>IF((D246&lt;=INDEX(surr_charge_sch_0[POLICY_YEAR],COUNTA(surr_charge_sch_0[POLICY_YEAR]))),INDEX(surr_charge_sch_0[SURRENDER_CHARGE_PERCENT],MATCH(D246, surr_charge_sch_0[POLICY_YEAR])),INDEX(surr_charge_sch_0[SURRENDER_CHARGE_PERCENT],COUNTA(surr_charge_sch_0[SURRENDER_CHARGE_PERCENT])))</f>
        <v>0</v>
      </c>
      <c r="P246">
        <f>IF((A246=0),INDEX(extract[AVAILABLE_FPWD], 1),(IF(MOD(C246, 12)=0,J246*INDEX(extract[FREE_PWD_PERCENT], 1),P245)))</f>
        <v>10507.935111582663</v>
      </c>
      <c r="Q246">
        <f t="shared" si="44"/>
        <v>93897.445999268966</v>
      </c>
      <c r="R246">
        <f t="shared" si="45"/>
        <v>0</v>
      </c>
      <c r="S246">
        <f t="shared" si="46"/>
        <v>104405.38111085162</v>
      </c>
      <c r="T246">
        <f t="shared" si="47"/>
        <v>44789.504254860774</v>
      </c>
      <c r="U246">
        <f t="shared" si="48"/>
        <v>0</v>
      </c>
      <c r="V246">
        <f t="shared" si="49"/>
        <v>10759.63433884495</v>
      </c>
      <c r="W246">
        <f t="shared" si="50"/>
        <v>55549.13859370572</v>
      </c>
      <c r="X246">
        <f t="shared" si="51"/>
        <v>95873.677984339738</v>
      </c>
    </row>
    <row r="247" spans="1:24" x14ac:dyDescent="0.3">
      <c r="A247">
        <v>245</v>
      </c>
      <c r="B247">
        <f>IF(A247&gt;0,EOMONTH(B246,1),INDEX(extract[VALUATION_DATE], 1))</f>
        <v>52748</v>
      </c>
      <c r="C247">
        <f>IF(A247=0,DAYS360(INDEX(extract[ISSUE_DATE], 1),B247)/30,C246+1)</f>
        <v>263</v>
      </c>
      <c r="D247">
        <f t="shared" si="39"/>
        <v>22</v>
      </c>
      <c r="E247">
        <f>INDEX(extract[ISSUE_AGE], 1)+D247-1</f>
        <v>69</v>
      </c>
      <c r="F247">
        <f>INDEX(mortality_0[PROBABILITY],MATCH(E247, mortality_0[AGE]))</f>
        <v>1.7531000000000001E-2</v>
      </c>
      <c r="G247">
        <f t="shared" si="40"/>
        <v>1.4727883727615465E-3</v>
      </c>
      <c r="H247">
        <f>INDEX(valuation_rate_0[rate],0+1)</f>
        <v>4.2500000000000003E-2</v>
      </c>
      <c r="I247">
        <f t="shared" si="41"/>
        <v>0.4275107442079924</v>
      </c>
      <c r="J247">
        <f>IF(A247&gt;0,J246+L246-M246-N246,INDEX(extract[FUND_VALUE], 1))</f>
        <v>104338.22232247211</v>
      </c>
      <c r="K247">
        <f>IF((B247&lt;INDEX(extract[GUARANTEE_END], 1)),INDEX(extract[CURRENT_RATE], 1),INDEX(extract[MINIMUM_RATE], 1))</f>
        <v>0.01</v>
      </c>
      <c r="L247">
        <f t="shared" si="42"/>
        <v>86.552532199614163</v>
      </c>
      <c r="M247">
        <f t="shared" si="43"/>
        <v>153.66812067114617</v>
      </c>
      <c r="N247">
        <f>0</f>
        <v>0</v>
      </c>
      <c r="O247">
        <f>IF((D247&lt;=INDEX(surr_charge_sch_0[POLICY_YEAR],COUNTA(surr_charge_sch_0[POLICY_YEAR]))),INDEX(surr_charge_sch_0[SURRENDER_CHARGE_PERCENT],MATCH(D247, surr_charge_sch_0[POLICY_YEAR])),INDEX(surr_charge_sch_0[SURRENDER_CHARGE_PERCENT],COUNTA(surr_charge_sch_0[SURRENDER_CHARGE_PERCENT])))</f>
        <v>0</v>
      </c>
      <c r="P247">
        <f>IF((A247=0),INDEX(extract[AVAILABLE_FPWD], 1),(IF(MOD(C247, 12)=0,J247*INDEX(extract[FREE_PWD_PERCENT], 1),P246)))</f>
        <v>10507.935111582663</v>
      </c>
      <c r="Q247">
        <f t="shared" si="44"/>
        <v>93830.287210889452</v>
      </c>
      <c r="R247">
        <f t="shared" si="45"/>
        <v>0</v>
      </c>
      <c r="S247">
        <f t="shared" si="46"/>
        <v>104338.22232247211</v>
      </c>
      <c r="T247">
        <f t="shared" si="47"/>
        <v>44605.711074419014</v>
      </c>
      <c r="U247">
        <f t="shared" si="48"/>
        <v>0</v>
      </c>
      <c r="V247">
        <f t="shared" si="49"/>
        <v>10825.599799933263</v>
      </c>
      <c r="W247">
        <f t="shared" si="50"/>
        <v>55431.310874352275</v>
      </c>
      <c r="X247">
        <f t="shared" si="51"/>
        <v>95873.677984339738</v>
      </c>
    </row>
    <row r="248" spans="1:24" x14ac:dyDescent="0.3">
      <c r="A248">
        <v>246</v>
      </c>
      <c r="B248">
        <f>IF(A248&gt;0,EOMONTH(B247,1),INDEX(extract[VALUATION_DATE], 1))</f>
        <v>52778</v>
      </c>
      <c r="C248">
        <f>IF(A248=0,DAYS360(INDEX(extract[ISSUE_DATE], 1),B248)/30,C247+1)</f>
        <v>264</v>
      </c>
      <c r="D248">
        <f t="shared" si="39"/>
        <v>23</v>
      </c>
      <c r="E248">
        <f>INDEX(extract[ISSUE_AGE], 1)+D248-1</f>
        <v>70</v>
      </c>
      <c r="F248">
        <f>INDEX(mortality_0[PROBABILITY],MATCH(E248, mortality_0[AGE]))</f>
        <v>1.9380999999999999E-2</v>
      </c>
      <c r="G248">
        <f t="shared" si="40"/>
        <v>1.629610245944324E-3</v>
      </c>
      <c r="H248">
        <f>INDEX(valuation_rate_0[rate],0+1)</f>
        <v>4.2500000000000003E-2</v>
      </c>
      <c r="I248">
        <f t="shared" si="41"/>
        <v>0.42603050335275572</v>
      </c>
      <c r="J248">
        <f>IF(A248&gt;0,J247+L247-M247-N247,INDEX(extract[FUND_VALUE], 1))</f>
        <v>104271.10673400057</v>
      </c>
      <c r="K248">
        <f>IF((B248&lt;INDEX(extract[GUARANTEE_END], 1)),INDEX(extract[CURRENT_RATE], 1),INDEX(extract[MINIMUM_RATE], 1))</f>
        <v>0.01</v>
      </c>
      <c r="L248">
        <f t="shared" si="42"/>
        <v>86.496857260910247</v>
      </c>
      <c r="M248">
        <f t="shared" si="43"/>
        <v>169.92126388968154</v>
      </c>
      <c r="N248">
        <f>0</f>
        <v>0</v>
      </c>
      <c r="O248">
        <f>IF((D248&lt;=INDEX(surr_charge_sch_0[POLICY_YEAR],COUNTA(surr_charge_sch_0[POLICY_YEAR]))),INDEX(surr_charge_sch_0[SURRENDER_CHARGE_PERCENT],MATCH(D248, surr_charge_sch_0[POLICY_YEAR])),INDEX(surr_charge_sch_0[SURRENDER_CHARGE_PERCENT],COUNTA(surr_charge_sch_0[SURRENDER_CHARGE_PERCENT])))</f>
        <v>0</v>
      </c>
      <c r="P248">
        <f>IF((A248=0),INDEX(extract[AVAILABLE_FPWD], 1),(IF(MOD(C248, 12)=0,J248*INDEX(extract[FREE_PWD_PERCENT], 1),P247)))</f>
        <v>10427.110673400057</v>
      </c>
      <c r="Q248">
        <f t="shared" si="44"/>
        <v>93843.996060600504</v>
      </c>
      <c r="R248">
        <f t="shared" si="45"/>
        <v>0</v>
      </c>
      <c r="S248">
        <f t="shared" si="46"/>
        <v>104271.10673400057</v>
      </c>
      <c r="T248">
        <f t="shared" si="47"/>
        <v>44422.672087035178</v>
      </c>
      <c r="U248">
        <f t="shared" si="48"/>
        <v>0</v>
      </c>
      <c r="V248">
        <f t="shared" si="49"/>
        <v>10891.294572562429</v>
      </c>
      <c r="W248">
        <f t="shared" si="50"/>
        <v>55313.966659597609</v>
      </c>
      <c r="X248">
        <f t="shared" si="51"/>
        <v>95873.677984339738</v>
      </c>
    </row>
    <row r="249" spans="1:24" x14ac:dyDescent="0.3">
      <c r="A249">
        <v>247</v>
      </c>
      <c r="B249">
        <f>IF(A249&gt;0,EOMONTH(B248,1),INDEX(extract[VALUATION_DATE], 1))</f>
        <v>52809</v>
      </c>
      <c r="C249">
        <f>IF(A249=0,DAYS360(INDEX(extract[ISSUE_DATE], 1),B249)/30,C248+1)</f>
        <v>265</v>
      </c>
      <c r="D249">
        <f t="shared" si="39"/>
        <v>23</v>
      </c>
      <c r="E249">
        <f>INDEX(extract[ISSUE_AGE], 1)+D249-1</f>
        <v>70</v>
      </c>
      <c r="F249">
        <f>INDEX(mortality_0[PROBABILITY],MATCH(E249, mortality_0[AGE]))</f>
        <v>1.9380999999999999E-2</v>
      </c>
      <c r="G249">
        <f t="shared" si="40"/>
        <v>1.629610245944324E-3</v>
      </c>
      <c r="H249">
        <f>INDEX(valuation_rate_0[rate],0+1)</f>
        <v>4.2500000000000003E-2</v>
      </c>
      <c r="I249">
        <f t="shared" si="41"/>
        <v>0.42455538777920893</v>
      </c>
      <c r="J249">
        <f>IF(A249&gt;0,J248+L248-M248-N248,INDEX(extract[FUND_VALUE], 1))</f>
        <v>104187.68232737179</v>
      </c>
      <c r="K249">
        <f>IF((B249&lt;INDEX(extract[GUARANTEE_END], 1)),INDEX(extract[CURRENT_RATE], 1),INDEX(extract[MINIMUM_RATE], 1))</f>
        <v>0.01</v>
      </c>
      <c r="L249">
        <f t="shared" si="42"/>
        <v>86.427653535944955</v>
      </c>
      <c r="M249">
        <f t="shared" si="43"/>
        <v>169.78531462187743</v>
      </c>
      <c r="N249">
        <f>0</f>
        <v>0</v>
      </c>
      <c r="O249">
        <f>IF((D249&lt;=INDEX(surr_charge_sch_0[POLICY_YEAR],COUNTA(surr_charge_sch_0[POLICY_YEAR]))),INDEX(surr_charge_sch_0[SURRENDER_CHARGE_PERCENT],MATCH(D249, surr_charge_sch_0[POLICY_YEAR])),INDEX(surr_charge_sch_0[SURRENDER_CHARGE_PERCENT],COUNTA(surr_charge_sch_0[SURRENDER_CHARGE_PERCENT])))</f>
        <v>0</v>
      </c>
      <c r="P249">
        <f>IF((A249=0),INDEX(extract[AVAILABLE_FPWD], 1),(IF(MOD(C249, 12)=0,J249*INDEX(extract[FREE_PWD_PERCENT], 1),P248)))</f>
        <v>10427.110673400057</v>
      </c>
      <c r="Q249">
        <f t="shared" si="44"/>
        <v>93760.57165397174</v>
      </c>
      <c r="R249">
        <f t="shared" si="45"/>
        <v>0</v>
      </c>
      <c r="S249">
        <f t="shared" si="46"/>
        <v>104187.68232737179</v>
      </c>
      <c r="T249">
        <f t="shared" si="47"/>
        <v>44233.441872314361</v>
      </c>
      <c r="U249">
        <f t="shared" si="48"/>
        <v>0</v>
      </c>
      <c r="V249">
        <f t="shared" si="49"/>
        <v>10963.686214147687</v>
      </c>
      <c r="W249">
        <f t="shared" si="50"/>
        <v>55197.128086462049</v>
      </c>
      <c r="X249">
        <f t="shared" si="51"/>
        <v>95873.677984339738</v>
      </c>
    </row>
    <row r="250" spans="1:24" x14ac:dyDescent="0.3">
      <c r="A250">
        <v>248</v>
      </c>
      <c r="B250">
        <f>IF(A250&gt;0,EOMONTH(B249,1),INDEX(extract[VALUATION_DATE], 1))</f>
        <v>52840</v>
      </c>
      <c r="C250">
        <f>IF(A250=0,DAYS360(INDEX(extract[ISSUE_DATE], 1),B250)/30,C249+1)</f>
        <v>266</v>
      </c>
      <c r="D250">
        <f t="shared" si="39"/>
        <v>23</v>
      </c>
      <c r="E250">
        <f>INDEX(extract[ISSUE_AGE], 1)+D250-1</f>
        <v>70</v>
      </c>
      <c r="F250">
        <f>INDEX(mortality_0[PROBABILITY],MATCH(E250, mortality_0[AGE]))</f>
        <v>1.9380999999999999E-2</v>
      </c>
      <c r="G250">
        <f t="shared" si="40"/>
        <v>1.629610245944324E-3</v>
      </c>
      <c r="H250">
        <f>INDEX(valuation_rate_0[rate],0+1)</f>
        <v>4.2500000000000003E-2</v>
      </c>
      <c r="I250">
        <f t="shared" si="41"/>
        <v>0.42308537974124516</v>
      </c>
      <c r="J250">
        <f>IF(A250&gt;0,J249+L249-M249-N249,INDEX(extract[FUND_VALUE], 1))</f>
        <v>104104.32466628584</v>
      </c>
      <c r="K250">
        <f>IF((B250&lt;INDEX(extract[GUARANTEE_END], 1)),INDEX(extract[CURRENT_RATE], 1),INDEX(extract[MINIMUM_RATE], 1))</f>
        <v>0.01</v>
      </c>
      <c r="L250">
        <f t="shared" si="42"/>
        <v>86.358505178951418</v>
      </c>
      <c r="M250">
        <f t="shared" si="43"/>
        <v>169.64947412329383</v>
      </c>
      <c r="N250">
        <f>0</f>
        <v>0</v>
      </c>
      <c r="O250">
        <f>IF((D250&lt;=INDEX(surr_charge_sch_0[POLICY_YEAR],COUNTA(surr_charge_sch_0[POLICY_YEAR]))),INDEX(surr_charge_sch_0[SURRENDER_CHARGE_PERCENT],MATCH(D250, surr_charge_sch_0[POLICY_YEAR])),INDEX(surr_charge_sch_0[SURRENDER_CHARGE_PERCENT],COUNTA(surr_charge_sch_0[SURRENDER_CHARGE_PERCENT])))</f>
        <v>0</v>
      </c>
      <c r="P250">
        <f>IF((A250=0),INDEX(extract[AVAILABLE_FPWD], 1),(IF(MOD(C250, 12)=0,J250*INDEX(extract[FREE_PWD_PERCENT], 1),P249)))</f>
        <v>10427.110673400057</v>
      </c>
      <c r="Q250">
        <f t="shared" si="44"/>
        <v>93677.21399288578</v>
      </c>
      <c r="R250">
        <f t="shared" si="45"/>
        <v>0</v>
      </c>
      <c r="S250">
        <f t="shared" si="46"/>
        <v>104104.32466628584</v>
      </c>
      <c r="T250">
        <f t="shared" si="47"/>
        <v>44045.017734141424</v>
      </c>
      <c r="U250">
        <f t="shared" si="48"/>
        <v>0</v>
      </c>
      <c r="V250">
        <f t="shared" si="49"/>
        <v>11035.769484236193</v>
      </c>
      <c r="W250">
        <f t="shared" si="50"/>
        <v>55080.78721837762</v>
      </c>
      <c r="X250">
        <f t="shared" si="51"/>
        <v>95873.677984339738</v>
      </c>
    </row>
    <row r="251" spans="1:24" x14ac:dyDescent="0.3">
      <c r="A251">
        <v>249</v>
      </c>
      <c r="B251">
        <f>IF(A251&gt;0,EOMONTH(B250,1),INDEX(extract[VALUATION_DATE], 1))</f>
        <v>52870</v>
      </c>
      <c r="C251">
        <f>IF(A251=0,DAYS360(INDEX(extract[ISSUE_DATE], 1),B251)/30,C250+1)</f>
        <v>267</v>
      </c>
      <c r="D251">
        <f t="shared" si="39"/>
        <v>23</v>
      </c>
      <c r="E251">
        <f>INDEX(extract[ISSUE_AGE], 1)+D251-1</f>
        <v>70</v>
      </c>
      <c r="F251">
        <f>INDEX(mortality_0[PROBABILITY],MATCH(E251, mortality_0[AGE]))</f>
        <v>1.9380999999999999E-2</v>
      </c>
      <c r="G251">
        <f t="shared" si="40"/>
        <v>1.629610245944324E-3</v>
      </c>
      <c r="H251">
        <f>INDEX(valuation_rate_0[rate],0+1)</f>
        <v>4.2500000000000003E-2</v>
      </c>
      <c r="I251">
        <f t="shared" si="41"/>
        <v>0.4216204615542028</v>
      </c>
      <c r="J251">
        <f>IF(A251&gt;0,J250+L250-M250-N250,INDEX(extract[FUND_VALUE], 1))</f>
        <v>104021.03369734151</v>
      </c>
      <c r="K251">
        <f>IF((B251&lt;INDEX(extract[GUARANTEE_END], 1)),INDEX(extract[CURRENT_RATE], 1),INDEX(extract[MINIMUM_RATE], 1))</f>
        <v>0.01</v>
      </c>
      <c r="L251">
        <f t="shared" si="42"/>
        <v>86.289412145631275</v>
      </c>
      <c r="M251">
        <f t="shared" si="43"/>
        <v>169.51374230690752</v>
      </c>
      <c r="N251">
        <f>0</f>
        <v>0</v>
      </c>
      <c r="O251">
        <f>IF((D251&lt;=INDEX(surr_charge_sch_0[POLICY_YEAR],COUNTA(surr_charge_sch_0[POLICY_YEAR]))),INDEX(surr_charge_sch_0[SURRENDER_CHARGE_PERCENT],MATCH(D251, surr_charge_sch_0[POLICY_YEAR])),INDEX(surr_charge_sch_0[SURRENDER_CHARGE_PERCENT],COUNTA(surr_charge_sch_0[SURRENDER_CHARGE_PERCENT])))</f>
        <v>0</v>
      </c>
      <c r="P251">
        <f>IF((A251=0),INDEX(extract[AVAILABLE_FPWD], 1),(IF(MOD(C251, 12)=0,J251*INDEX(extract[FREE_PWD_PERCENT], 1),P250)))</f>
        <v>10427.110673400057</v>
      </c>
      <c r="Q251">
        <f t="shared" si="44"/>
        <v>93593.923023941461</v>
      </c>
      <c r="R251">
        <f t="shared" si="45"/>
        <v>0</v>
      </c>
      <c r="S251">
        <f t="shared" si="46"/>
        <v>104021.03369734151</v>
      </c>
      <c r="T251">
        <f t="shared" si="47"/>
        <v>43857.396238818408</v>
      </c>
      <c r="U251">
        <f t="shared" si="48"/>
        <v>0</v>
      </c>
      <c r="V251">
        <f t="shared" si="49"/>
        <v>11107.545696418549</v>
      </c>
      <c r="W251">
        <f t="shared" si="50"/>
        <v>54964.941935236959</v>
      </c>
      <c r="X251">
        <f t="shared" si="51"/>
        <v>95873.677984339738</v>
      </c>
    </row>
    <row r="252" spans="1:24" x14ac:dyDescent="0.3">
      <c r="A252">
        <v>250</v>
      </c>
      <c r="B252">
        <f>IF(A252&gt;0,EOMONTH(B251,1),INDEX(extract[VALUATION_DATE], 1))</f>
        <v>52901</v>
      </c>
      <c r="C252">
        <f>IF(A252=0,DAYS360(INDEX(extract[ISSUE_DATE], 1),B252)/30,C251+1)</f>
        <v>268</v>
      </c>
      <c r="D252">
        <f t="shared" si="39"/>
        <v>23</v>
      </c>
      <c r="E252">
        <f>INDEX(extract[ISSUE_AGE], 1)+D252-1</f>
        <v>70</v>
      </c>
      <c r="F252">
        <f>INDEX(mortality_0[PROBABILITY],MATCH(E252, mortality_0[AGE]))</f>
        <v>1.9380999999999999E-2</v>
      </c>
      <c r="G252">
        <f t="shared" si="40"/>
        <v>1.629610245944324E-3</v>
      </c>
      <c r="H252">
        <f>INDEX(valuation_rate_0[rate],0+1)</f>
        <v>4.2500000000000003E-2</v>
      </c>
      <c r="I252">
        <f t="shared" si="41"/>
        <v>0.42016061559465273</v>
      </c>
      <c r="J252">
        <f>IF(A252&gt;0,J251+L251-M251-N251,INDEX(extract[FUND_VALUE], 1))</f>
        <v>103937.80936718023</v>
      </c>
      <c r="K252">
        <f>IF((B252&lt;INDEX(extract[GUARANTEE_END], 1)),INDEX(extract[CURRENT_RATE], 1),INDEX(extract[MINIMUM_RATE], 1))</f>
        <v>0.01</v>
      </c>
      <c r="L252">
        <f t="shared" si="42"/>
        <v>86.220374391721563</v>
      </c>
      <c r="M252">
        <f t="shared" si="43"/>
        <v>169.37811908576484</v>
      </c>
      <c r="N252">
        <f>0</f>
        <v>0</v>
      </c>
      <c r="O252">
        <f>IF((D252&lt;=INDEX(surr_charge_sch_0[POLICY_YEAR],COUNTA(surr_charge_sch_0[POLICY_YEAR]))),INDEX(surr_charge_sch_0[SURRENDER_CHARGE_PERCENT],MATCH(D252, surr_charge_sch_0[POLICY_YEAR])),INDEX(surr_charge_sch_0[SURRENDER_CHARGE_PERCENT],COUNTA(surr_charge_sch_0[SURRENDER_CHARGE_PERCENT])))</f>
        <v>0</v>
      </c>
      <c r="P252">
        <f>IF((A252=0),INDEX(extract[AVAILABLE_FPWD], 1),(IF(MOD(C252, 12)=0,J252*INDEX(extract[FREE_PWD_PERCENT], 1),P251)))</f>
        <v>10427.110673400057</v>
      </c>
      <c r="Q252">
        <f t="shared" si="44"/>
        <v>93510.69869378017</v>
      </c>
      <c r="R252">
        <f t="shared" si="45"/>
        <v>0</v>
      </c>
      <c r="S252">
        <f t="shared" si="46"/>
        <v>103937.80936718023</v>
      </c>
      <c r="T252">
        <f t="shared" si="47"/>
        <v>43670.573967274111</v>
      </c>
      <c r="U252">
        <f t="shared" si="48"/>
        <v>0</v>
      </c>
      <c r="V252">
        <f t="shared" si="49"/>
        <v>11179.016158689767</v>
      </c>
      <c r="W252">
        <f t="shared" si="50"/>
        <v>54849.590125963878</v>
      </c>
      <c r="X252">
        <f t="shared" si="51"/>
        <v>95873.677984339738</v>
      </c>
    </row>
    <row r="253" spans="1:24" x14ac:dyDescent="0.3">
      <c r="A253">
        <v>251</v>
      </c>
      <c r="B253">
        <f>IF(A253&gt;0,EOMONTH(B252,1),INDEX(extract[VALUATION_DATE], 1))</f>
        <v>52931</v>
      </c>
      <c r="C253">
        <f>IF(A253=0,DAYS360(INDEX(extract[ISSUE_DATE], 1),B253)/30,C252+1)</f>
        <v>269</v>
      </c>
      <c r="D253">
        <f t="shared" si="39"/>
        <v>23</v>
      </c>
      <c r="E253">
        <f>INDEX(extract[ISSUE_AGE], 1)+D253-1</f>
        <v>70</v>
      </c>
      <c r="F253">
        <f>INDEX(mortality_0[PROBABILITY],MATCH(E253, mortality_0[AGE]))</f>
        <v>1.9380999999999999E-2</v>
      </c>
      <c r="G253">
        <f t="shared" si="40"/>
        <v>1.629610245944324E-3</v>
      </c>
      <c r="H253">
        <f>INDEX(valuation_rate_0[rate],0+1)</f>
        <v>4.2500000000000003E-2</v>
      </c>
      <c r="I253">
        <f t="shared" si="41"/>
        <v>0.41870582430018644</v>
      </c>
      <c r="J253">
        <f>IF(A253&gt;0,J252+L252-M252-N252,INDEX(extract[FUND_VALUE], 1))</f>
        <v>103854.65162248618</v>
      </c>
      <c r="K253">
        <f>IF((B253&lt;INDEX(extract[GUARANTEE_END], 1)),INDEX(extract[CURRENT_RATE], 1),INDEX(extract[MINIMUM_RATE], 1))</f>
        <v>0.01</v>
      </c>
      <c r="L253">
        <f t="shared" si="42"/>
        <v>86.151391872994779</v>
      </c>
      <c r="M253">
        <f t="shared" si="43"/>
        <v>169.24260437298179</v>
      </c>
      <c r="N253">
        <f>0</f>
        <v>0</v>
      </c>
      <c r="O253">
        <f>IF((D253&lt;=INDEX(surr_charge_sch_0[POLICY_YEAR],COUNTA(surr_charge_sch_0[POLICY_YEAR]))),INDEX(surr_charge_sch_0[SURRENDER_CHARGE_PERCENT],MATCH(D253, surr_charge_sch_0[POLICY_YEAR])),INDEX(surr_charge_sch_0[SURRENDER_CHARGE_PERCENT],COUNTA(surr_charge_sch_0[SURRENDER_CHARGE_PERCENT])))</f>
        <v>0</v>
      </c>
      <c r="P253">
        <f>IF((A253=0),INDEX(extract[AVAILABLE_FPWD], 1),(IF(MOD(C253, 12)=0,J253*INDEX(extract[FREE_PWD_PERCENT], 1),P252)))</f>
        <v>10427.110673400057</v>
      </c>
      <c r="Q253">
        <f t="shared" si="44"/>
        <v>93427.540949086135</v>
      </c>
      <c r="R253">
        <f t="shared" si="45"/>
        <v>0</v>
      </c>
      <c r="S253">
        <f t="shared" si="46"/>
        <v>103854.65162248618</v>
      </c>
      <c r="T253">
        <f t="shared" si="47"/>
        <v>43484.547515001774</v>
      </c>
      <c r="U253">
        <f t="shared" si="48"/>
        <v>0</v>
      </c>
      <c r="V253">
        <f t="shared" si="49"/>
        <v>11250.182173473106</v>
      </c>
      <c r="W253">
        <f t="shared" si="50"/>
        <v>54734.729688474879</v>
      </c>
      <c r="X253">
        <f t="shared" si="51"/>
        <v>95873.677984339738</v>
      </c>
    </row>
    <row r="254" spans="1:24" x14ac:dyDescent="0.3">
      <c r="A254">
        <v>252</v>
      </c>
      <c r="B254">
        <f>IF(A254&gt;0,EOMONTH(B253,1),INDEX(extract[VALUATION_DATE], 1))</f>
        <v>52962</v>
      </c>
      <c r="C254">
        <f>IF(A254=0,DAYS360(INDEX(extract[ISSUE_DATE], 1),B254)/30,C253+1)</f>
        <v>270</v>
      </c>
      <c r="D254">
        <f t="shared" si="39"/>
        <v>23</v>
      </c>
      <c r="E254">
        <f>INDEX(extract[ISSUE_AGE], 1)+D254-1</f>
        <v>70</v>
      </c>
      <c r="F254">
        <f>INDEX(mortality_0[PROBABILITY],MATCH(E254, mortality_0[AGE]))</f>
        <v>1.9380999999999999E-2</v>
      </c>
      <c r="G254">
        <f t="shared" si="40"/>
        <v>1.629610245944324E-3</v>
      </c>
      <c r="H254">
        <f>INDEX(valuation_rate_0[rate],0+1)</f>
        <v>4.2500000000000003E-2</v>
      </c>
      <c r="I254">
        <f t="shared" si="41"/>
        <v>0.41725607016920452</v>
      </c>
      <c r="J254">
        <f>IF(A254&gt;0,J253+L253-M253-N253,INDEX(extract[FUND_VALUE], 1))</f>
        <v>103771.5604099862</v>
      </c>
      <c r="K254">
        <f>IF((B254&lt;INDEX(extract[GUARANTEE_END], 1)),INDEX(extract[CURRENT_RATE], 1),INDEX(extract[MINIMUM_RATE], 1))</f>
        <v>0.01</v>
      </c>
      <c r="L254">
        <f t="shared" si="42"/>
        <v>86.082464545258802</v>
      </c>
      <c r="M254">
        <f t="shared" si="43"/>
        <v>169.10719808174389</v>
      </c>
      <c r="N254">
        <f>0</f>
        <v>0</v>
      </c>
      <c r="O254">
        <f>IF((D254&lt;=INDEX(surr_charge_sch_0[POLICY_YEAR],COUNTA(surr_charge_sch_0[POLICY_YEAR]))),INDEX(surr_charge_sch_0[SURRENDER_CHARGE_PERCENT],MATCH(D254, surr_charge_sch_0[POLICY_YEAR])),INDEX(surr_charge_sch_0[SURRENDER_CHARGE_PERCENT],COUNTA(surr_charge_sch_0[SURRENDER_CHARGE_PERCENT])))</f>
        <v>0</v>
      </c>
      <c r="P254">
        <f>IF((A254=0),INDEX(extract[AVAILABLE_FPWD], 1),(IF(MOD(C254, 12)=0,J254*INDEX(extract[FREE_PWD_PERCENT], 1),P253)))</f>
        <v>10427.110673400057</v>
      </c>
      <c r="Q254">
        <f t="shared" si="44"/>
        <v>93344.449736586132</v>
      </c>
      <c r="R254">
        <f t="shared" si="45"/>
        <v>0</v>
      </c>
      <c r="S254">
        <f t="shared" si="46"/>
        <v>103771.5604099862</v>
      </c>
      <c r="T254">
        <f t="shared" si="47"/>
        <v>43299.313491997047</v>
      </c>
      <c r="U254">
        <f t="shared" si="48"/>
        <v>0</v>
      </c>
      <c r="V254">
        <f t="shared" si="49"/>
        <v>11321.045037643806</v>
      </c>
      <c r="W254">
        <f t="shared" si="50"/>
        <v>54620.358529640856</v>
      </c>
      <c r="X254">
        <f t="shared" si="51"/>
        <v>95873.677984339738</v>
      </c>
    </row>
    <row r="255" spans="1:24" x14ac:dyDescent="0.3">
      <c r="A255">
        <v>253</v>
      </c>
      <c r="B255">
        <f>IF(A255&gt;0,EOMONTH(B254,1),INDEX(extract[VALUATION_DATE], 1))</f>
        <v>52993</v>
      </c>
      <c r="C255">
        <f>IF(A255=0,DAYS360(INDEX(extract[ISSUE_DATE], 1),B255)/30,C254+1)</f>
        <v>271</v>
      </c>
      <c r="D255">
        <f t="shared" si="39"/>
        <v>23</v>
      </c>
      <c r="E255">
        <f>INDEX(extract[ISSUE_AGE], 1)+D255-1</f>
        <v>70</v>
      </c>
      <c r="F255">
        <f>INDEX(mortality_0[PROBABILITY],MATCH(E255, mortality_0[AGE]))</f>
        <v>1.9380999999999999E-2</v>
      </c>
      <c r="G255">
        <f t="shared" si="40"/>
        <v>1.629610245944324E-3</v>
      </c>
      <c r="H255">
        <f>INDEX(valuation_rate_0[rate],0+1)</f>
        <v>4.2500000000000003E-2</v>
      </c>
      <c r="I255">
        <f t="shared" si="41"/>
        <v>0.41581133576070634</v>
      </c>
      <c r="J255">
        <f>IF(A255&gt;0,J254+L254-M254-N254,INDEX(extract[FUND_VALUE], 1))</f>
        <v>103688.5356764497</v>
      </c>
      <c r="K255">
        <f>IF((B255&lt;INDEX(extract[GUARANTEE_END], 1)),INDEX(extract[CURRENT_RATE], 1),INDEX(extract[MINIMUM_RATE], 1))</f>
        <v>0.01</v>
      </c>
      <c r="L255">
        <f t="shared" si="42"/>
        <v>86.013592364356853</v>
      </c>
      <c r="M255">
        <f t="shared" si="43"/>
        <v>168.97190012530601</v>
      </c>
      <c r="N255">
        <f>0</f>
        <v>0</v>
      </c>
      <c r="O255">
        <f>IF((D255&lt;=INDEX(surr_charge_sch_0[POLICY_YEAR],COUNTA(surr_charge_sch_0[POLICY_YEAR]))),INDEX(surr_charge_sch_0[SURRENDER_CHARGE_PERCENT],MATCH(D255, surr_charge_sch_0[POLICY_YEAR])),INDEX(surr_charge_sch_0[SURRENDER_CHARGE_PERCENT],COUNTA(surr_charge_sch_0[SURRENDER_CHARGE_PERCENT])))</f>
        <v>0</v>
      </c>
      <c r="P255">
        <f>IF((A255=0),INDEX(extract[AVAILABLE_FPWD], 1),(IF(MOD(C255, 12)=0,J255*INDEX(extract[FREE_PWD_PERCENT], 1),P254)))</f>
        <v>10427.110673400057</v>
      </c>
      <c r="Q255">
        <f t="shared" si="44"/>
        <v>93261.425003049633</v>
      </c>
      <c r="R255">
        <f t="shared" si="45"/>
        <v>0</v>
      </c>
      <c r="S255">
        <f t="shared" si="46"/>
        <v>103688.5356764497</v>
      </c>
      <c r="T255">
        <f t="shared" si="47"/>
        <v>43114.868522696204</v>
      </c>
      <c r="U255">
        <f t="shared" si="48"/>
        <v>0</v>
      </c>
      <c r="V255">
        <f t="shared" si="49"/>
        <v>11391.606042552719</v>
      </c>
      <c r="W255">
        <f t="shared" si="50"/>
        <v>54506.474565248922</v>
      </c>
      <c r="X255">
        <f t="shared" si="51"/>
        <v>95873.677984339738</v>
      </c>
    </row>
    <row r="256" spans="1:24" x14ac:dyDescent="0.3">
      <c r="A256">
        <v>254</v>
      </c>
      <c r="B256">
        <f>IF(A256&gt;0,EOMONTH(B255,1),INDEX(extract[VALUATION_DATE], 1))</f>
        <v>53021</v>
      </c>
      <c r="C256">
        <f>IF(A256=0,DAYS360(INDEX(extract[ISSUE_DATE], 1),B256)/30,C255+1)</f>
        <v>272</v>
      </c>
      <c r="D256">
        <f t="shared" si="39"/>
        <v>23</v>
      </c>
      <c r="E256">
        <f>INDEX(extract[ISSUE_AGE], 1)+D256-1</f>
        <v>70</v>
      </c>
      <c r="F256">
        <f>INDEX(mortality_0[PROBABILITY],MATCH(E256, mortality_0[AGE]))</f>
        <v>1.9380999999999999E-2</v>
      </c>
      <c r="G256">
        <f t="shared" si="40"/>
        <v>1.629610245944324E-3</v>
      </c>
      <c r="H256">
        <f>INDEX(valuation_rate_0[rate],0+1)</f>
        <v>4.2500000000000003E-2</v>
      </c>
      <c r="I256">
        <f t="shared" si="41"/>
        <v>0.41437160369407999</v>
      </c>
      <c r="J256">
        <f>IF(A256&gt;0,J255+L255-M255-N255,INDEX(extract[FUND_VALUE], 1))</f>
        <v>103605.57736868874</v>
      </c>
      <c r="K256">
        <f>IF((B256&lt;INDEX(extract[GUARANTEE_END], 1)),INDEX(extract[CURRENT_RATE], 1),INDEX(extract[MINIMUM_RATE], 1))</f>
        <v>0.01</v>
      </c>
      <c r="L256">
        <f t="shared" si="42"/>
        <v>85.94477528616747</v>
      </c>
      <c r="M256">
        <f t="shared" si="43"/>
        <v>168.83671041699256</v>
      </c>
      <c r="N256">
        <f>0</f>
        <v>0</v>
      </c>
      <c r="O256">
        <f>IF((D256&lt;=INDEX(surr_charge_sch_0[POLICY_YEAR],COUNTA(surr_charge_sch_0[POLICY_YEAR]))),INDEX(surr_charge_sch_0[SURRENDER_CHARGE_PERCENT],MATCH(D256, surr_charge_sch_0[POLICY_YEAR])),INDEX(surr_charge_sch_0[SURRENDER_CHARGE_PERCENT],COUNTA(surr_charge_sch_0[SURRENDER_CHARGE_PERCENT])))</f>
        <v>0</v>
      </c>
      <c r="P256">
        <f>IF((A256=0),INDEX(extract[AVAILABLE_FPWD], 1),(IF(MOD(C256, 12)=0,J256*INDEX(extract[FREE_PWD_PERCENT], 1),P255)))</f>
        <v>10427.110673400057</v>
      </c>
      <c r="Q256">
        <f t="shared" si="44"/>
        <v>93178.466695288691</v>
      </c>
      <c r="R256">
        <f t="shared" si="45"/>
        <v>0</v>
      </c>
      <c r="S256">
        <f t="shared" si="46"/>
        <v>103605.57736868874</v>
      </c>
      <c r="T256">
        <f t="shared" si="47"/>
        <v>42931.209245914637</v>
      </c>
      <c r="U256">
        <f t="shared" si="48"/>
        <v>0</v>
      </c>
      <c r="V256">
        <f t="shared" si="49"/>
        <v>11461.866474049848</v>
      </c>
      <c r="W256">
        <f t="shared" si="50"/>
        <v>54393.075719964487</v>
      </c>
      <c r="X256">
        <f t="shared" si="51"/>
        <v>95873.677984339738</v>
      </c>
    </row>
    <row r="257" spans="1:24" x14ac:dyDescent="0.3">
      <c r="A257">
        <v>255</v>
      </c>
      <c r="B257">
        <f>IF(A257&gt;0,EOMONTH(B256,1),INDEX(extract[VALUATION_DATE], 1))</f>
        <v>53052</v>
      </c>
      <c r="C257">
        <f>IF(A257=0,DAYS360(INDEX(extract[ISSUE_DATE], 1),B257)/30,C256+1)</f>
        <v>273</v>
      </c>
      <c r="D257">
        <f t="shared" si="39"/>
        <v>23</v>
      </c>
      <c r="E257">
        <f>INDEX(extract[ISSUE_AGE], 1)+D257-1</f>
        <v>70</v>
      </c>
      <c r="F257">
        <f>INDEX(mortality_0[PROBABILITY],MATCH(E257, mortality_0[AGE]))</f>
        <v>1.9380999999999999E-2</v>
      </c>
      <c r="G257">
        <f t="shared" si="40"/>
        <v>1.629610245944324E-3</v>
      </c>
      <c r="H257">
        <f>INDEX(valuation_rate_0[rate],0+1)</f>
        <v>4.2500000000000003E-2</v>
      </c>
      <c r="I257">
        <f t="shared" si="41"/>
        <v>0.41293685664889346</v>
      </c>
      <c r="J257">
        <f>IF(A257&gt;0,J256+L256-M256-N256,INDEX(extract[FUND_VALUE], 1))</f>
        <v>103522.68543355793</v>
      </c>
      <c r="K257">
        <f>IF((B257&lt;INDEX(extract[GUARANTEE_END], 1)),INDEX(extract[CURRENT_RATE], 1),INDEX(extract[MINIMUM_RATE], 1))</f>
        <v>0.01</v>
      </c>
      <c r="L257">
        <f t="shared" si="42"/>
        <v>85.876013266604559</v>
      </c>
      <c r="M257">
        <f t="shared" si="43"/>
        <v>168.70162887019723</v>
      </c>
      <c r="N257">
        <f>0</f>
        <v>0</v>
      </c>
      <c r="O257">
        <f>IF((D257&lt;=INDEX(surr_charge_sch_0[POLICY_YEAR],COUNTA(surr_charge_sch_0[POLICY_YEAR]))),INDEX(surr_charge_sch_0[SURRENDER_CHARGE_PERCENT],MATCH(D257, surr_charge_sch_0[POLICY_YEAR])),INDEX(surr_charge_sch_0[SURRENDER_CHARGE_PERCENT],COUNTA(surr_charge_sch_0[SURRENDER_CHARGE_PERCENT])))</f>
        <v>0</v>
      </c>
      <c r="P257">
        <f>IF((A257=0),INDEX(extract[AVAILABLE_FPWD], 1),(IF(MOD(C257, 12)=0,J257*INDEX(extract[FREE_PWD_PERCENT], 1),P256)))</f>
        <v>10427.110673400057</v>
      </c>
      <c r="Q257">
        <f t="shared" si="44"/>
        <v>93095.574760157877</v>
      </c>
      <c r="R257">
        <f t="shared" si="45"/>
        <v>0</v>
      </c>
      <c r="S257">
        <f t="shared" si="46"/>
        <v>103522.68543355793</v>
      </c>
      <c r="T257">
        <f t="shared" si="47"/>
        <v>42748.332314785599</v>
      </c>
      <c r="U257">
        <f t="shared" si="48"/>
        <v>0</v>
      </c>
      <c r="V257">
        <f t="shared" si="49"/>
        <v>11531.82761250777</v>
      </c>
      <c r="W257">
        <f t="shared" si="50"/>
        <v>54280.159927293367</v>
      </c>
      <c r="X257">
        <f t="shared" si="51"/>
        <v>95873.677984339738</v>
      </c>
    </row>
    <row r="258" spans="1:24" x14ac:dyDescent="0.3">
      <c r="A258">
        <v>256</v>
      </c>
      <c r="B258">
        <f>IF(A258&gt;0,EOMONTH(B257,1),INDEX(extract[VALUATION_DATE], 1))</f>
        <v>53082</v>
      </c>
      <c r="C258">
        <f>IF(A258=0,DAYS360(INDEX(extract[ISSUE_DATE], 1),B258)/30,C257+1)</f>
        <v>274</v>
      </c>
      <c r="D258">
        <f t="shared" ref="D258:D321" si="52">_xlfn.FLOOR.MATH(C258/12)+1</f>
        <v>23</v>
      </c>
      <c r="E258">
        <f>INDEX(extract[ISSUE_AGE], 1)+D258-1</f>
        <v>70</v>
      </c>
      <c r="F258">
        <f>INDEX(mortality_0[PROBABILITY],MATCH(E258, mortality_0[AGE]))</f>
        <v>1.9380999999999999E-2</v>
      </c>
      <c r="G258">
        <f t="shared" ref="G258:G321" si="53">1-(1-F258)^(1/12)</f>
        <v>1.629610245944324E-3</v>
      </c>
      <c r="H258">
        <f>INDEX(valuation_rate_0[rate],0+1)</f>
        <v>4.2500000000000003E-2</v>
      </c>
      <c r="I258">
        <f t="shared" ref="I258:I321" si="54">IF(A258&gt;0,(1+H257)^(-1/12)*I257,1)</f>
        <v>0.411507077364686</v>
      </c>
      <c r="J258">
        <f>IF(A258&gt;0,J257+L257-M257-N257,INDEX(extract[FUND_VALUE], 1))</f>
        <v>103439.85981795433</v>
      </c>
      <c r="K258">
        <f>IF((B258&lt;INDEX(extract[GUARANTEE_END], 1)),INDEX(extract[CURRENT_RATE], 1),INDEX(extract[MINIMUM_RATE], 1))</f>
        <v>0.01</v>
      </c>
      <c r="L258">
        <f t="shared" ref="L258:L321" si="55">J258*((1+K258)^(1/12)-1)</f>
        <v>85.807306261617185</v>
      </c>
      <c r="M258">
        <f t="shared" ref="M258:M321" si="56">J258*G258</f>
        <v>168.56665539838295</v>
      </c>
      <c r="N258">
        <f>0</f>
        <v>0</v>
      </c>
      <c r="O258">
        <f>IF((D258&lt;=INDEX(surr_charge_sch_0[POLICY_YEAR],COUNTA(surr_charge_sch_0[POLICY_YEAR]))),INDEX(surr_charge_sch_0[SURRENDER_CHARGE_PERCENT],MATCH(D258, surr_charge_sch_0[POLICY_YEAR])),INDEX(surr_charge_sch_0[SURRENDER_CHARGE_PERCENT],COUNTA(surr_charge_sch_0[SURRENDER_CHARGE_PERCENT])))</f>
        <v>0</v>
      </c>
      <c r="P258">
        <f>IF((A258=0),INDEX(extract[AVAILABLE_FPWD], 1),(IF(MOD(C258, 12)=0,J258*INDEX(extract[FREE_PWD_PERCENT], 1),P257)))</f>
        <v>10427.110673400057</v>
      </c>
      <c r="Q258">
        <f t="shared" ref="Q258:Q321" si="57">J258-P258</f>
        <v>93012.749144554284</v>
      </c>
      <c r="R258">
        <f t="shared" ref="R258:R321" si="58">O258*Q258</f>
        <v>0</v>
      </c>
      <c r="S258">
        <f t="shared" ref="S258:S321" si="59">J258-R258</f>
        <v>103439.85981795433</v>
      </c>
      <c r="T258">
        <f t="shared" ref="T258:T321" si="60">S258*I258</f>
        <v>42566.234396699212</v>
      </c>
      <c r="U258">
        <f t="shared" ref="U258:U321" si="61">IF(A258&gt;0,U257+N257*I257,0)</f>
        <v>0</v>
      </c>
      <c r="V258">
        <f t="shared" ref="V258:V321" si="62">IF(A258&gt;0,V257+M257*I257,0)</f>
        <v>11601.490732844977</v>
      </c>
      <c r="W258">
        <f t="shared" ref="W258:W321" si="63">T258+U258+V258</f>
        <v>54167.725129544189</v>
      </c>
      <c r="X258">
        <f t="shared" ref="X258:X321" si="64">IF((A258=0),W258,(IF(W258&gt;X257,W258,X257)))</f>
        <v>95873.677984339738</v>
      </c>
    </row>
    <row r="259" spans="1:24" x14ac:dyDescent="0.3">
      <c r="A259">
        <v>257</v>
      </c>
      <c r="B259">
        <f>IF(A259&gt;0,EOMONTH(B258,1),INDEX(extract[VALUATION_DATE], 1))</f>
        <v>53113</v>
      </c>
      <c r="C259">
        <f>IF(A259=0,DAYS360(INDEX(extract[ISSUE_DATE], 1),B259)/30,C258+1)</f>
        <v>275</v>
      </c>
      <c r="D259">
        <f t="shared" si="52"/>
        <v>23</v>
      </c>
      <c r="E259">
        <f>INDEX(extract[ISSUE_AGE], 1)+D259-1</f>
        <v>70</v>
      </c>
      <c r="F259">
        <f>INDEX(mortality_0[PROBABILITY],MATCH(E259, mortality_0[AGE]))</f>
        <v>1.9380999999999999E-2</v>
      </c>
      <c r="G259">
        <f t="shared" si="53"/>
        <v>1.629610245944324E-3</v>
      </c>
      <c r="H259">
        <f>INDEX(valuation_rate_0[rate],0+1)</f>
        <v>4.2500000000000003E-2</v>
      </c>
      <c r="I259">
        <f t="shared" si="54"/>
        <v>0.41008224864076065</v>
      </c>
      <c r="J259">
        <f>IF(A259&gt;0,J258+L258-M258-N258,INDEX(extract[FUND_VALUE], 1))</f>
        <v>103357.10046881756</v>
      </c>
      <c r="K259">
        <f>IF((B259&lt;INDEX(extract[GUARANTEE_END], 1)),INDEX(extract[CURRENT_RATE], 1),INDEX(extract[MINIMUM_RATE], 1))</f>
        <v>0.01</v>
      </c>
      <c r="L259">
        <f t="shared" si="55"/>
        <v>85.738654227189755</v>
      </c>
      <c r="M259">
        <f t="shared" si="56"/>
        <v>168.43178991508199</v>
      </c>
      <c r="N259">
        <f>0</f>
        <v>0</v>
      </c>
      <c r="O259">
        <f>IF((D259&lt;=INDEX(surr_charge_sch_0[POLICY_YEAR],COUNTA(surr_charge_sch_0[POLICY_YEAR]))),INDEX(surr_charge_sch_0[SURRENDER_CHARGE_PERCENT],MATCH(D259, surr_charge_sch_0[POLICY_YEAR])),INDEX(surr_charge_sch_0[SURRENDER_CHARGE_PERCENT],COUNTA(surr_charge_sch_0[SURRENDER_CHARGE_PERCENT])))</f>
        <v>0</v>
      </c>
      <c r="P259">
        <f>IF((A259=0),INDEX(extract[AVAILABLE_FPWD], 1),(IF(MOD(C259, 12)=0,J259*INDEX(extract[FREE_PWD_PERCENT], 1),P258)))</f>
        <v>10427.110673400057</v>
      </c>
      <c r="Q259">
        <f t="shared" si="57"/>
        <v>92929.989795417496</v>
      </c>
      <c r="R259">
        <f t="shared" si="58"/>
        <v>0</v>
      </c>
      <c r="S259">
        <f t="shared" si="59"/>
        <v>103357.10046881756</v>
      </c>
      <c r="T259">
        <f t="shared" si="60"/>
        <v>42384.912173241719</v>
      </c>
      <c r="U259">
        <f t="shared" si="61"/>
        <v>0</v>
      </c>
      <c r="V259">
        <f t="shared" si="62"/>
        <v>11670.857104549106</v>
      </c>
      <c r="W259">
        <f t="shared" si="63"/>
        <v>54055.769277790823</v>
      </c>
      <c r="X259">
        <f t="shared" si="64"/>
        <v>95873.677984339738</v>
      </c>
    </row>
    <row r="260" spans="1:24" x14ac:dyDescent="0.3">
      <c r="A260">
        <v>258</v>
      </c>
      <c r="B260">
        <f>IF(A260&gt;0,EOMONTH(B259,1),INDEX(extract[VALUATION_DATE], 1))</f>
        <v>53143</v>
      </c>
      <c r="C260">
        <f>IF(A260=0,DAYS360(INDEX(extract[ISSUE_DATE], 1),B260)/30,C259+1)</f>
        <v>276</v>
      </c>
      <c r="D260">
        <f t="shared" si="52"/>
        <v>24</v>
      </c>
      <c r="E260">
        <f>INDEX(extract[ISSUE_AGE], 1)+D260-1</f>
        <v>71</v>
      </c>
      <c r="F260">
        <f>INDEX(mortality_0[PROBABILITY],MATCH(E260, mortality_0[AGE]))</f>
        <v>2.1420000000000002E-2</v>
      </c>
      <c r="G260">
        <f t="shared" si="53"/>
        <v>1.8027678663383728E-3</v>
      </c>
      <c r="H260">
        <f>INDEX(valuation_rate_0[rate],0+1)</f>
        <v>4.2500000000000003E-2</v>
      </c>
      <c r="I260">
        <f t="shared" si="54"/>
        <v>0.40866235333597728</v>
      </c>
      <c r="J260">
        <f>IF(A260&gt;0,J259+L259-M259-N259,INDEX(extract[FUND_VALUE], 1))</f>
        <v>103274.40733312967</v>
      </c>
      <c r="K260">
        <f>IF((B260&lt;INDEX(extract[GUARANTEE_END], 1)),INDEX(extract[CURRENT_RATE], 1),INDEX(extract[MINIMUM_RATE], 1))</f>
        <v>0.01</v>
      </c>
      <c r="L260">
        <f t="shared" si="55"/>
        <v>85.670057119341848</v>
      </c>
      <c r="M260">
        <f t="shared" si="56"/>
        <v>186.17978295530617</v>
      </c>
      <c r="N260">
        <f>0</f>
        <v>0</v>
      </c>
      <c r="O260">
        <f>IF((D260&lt;=INDEX(surr_charge_sch_0[POLICY_YEAR],COUNTA(surr_charge_sch_0[POLICY_YEAR]))),INDEX(surr_charge_sch_0[SURRENDER_CHARGE_PERCENT],MATCH(D260, surr_charge_sch_0[POLICY_YEAR])),INDEX(surr_charge_sch_0[SURRENDER_CHARGE_PERCENT],COUNTA(surr_charge_sch_0[SURRENDER_CHARGE_PERCENT])))</f>
        <v>0</v>
      </c>
      <c r="P260">
        <f>IF((A260=0),INDEX(extract[AVAILABLE_FPWD], 1),(IF(MOD(C260, 12)=0,J260*INDEX(extract[FREE_PWD_PERCENT], 1),P259)))</f>
        <v>10327.440733312967</v>
      </c>
      <c r="Q260">
        <f t="shared" si="57"/>
        <v>92946.966599816704</v>
      </c>
      <c r="R260">
        <f t="shared" si="58"/>
        <v>0</v>
      </c>
      <c r="S260">
        <f t="shared" si="59"/>
        <v>103274.40733312967</v>
      </c>
      <c r="T260">
        <f t="shared" si="60"/>
        <v>42204.362340135078</v>
      </c>
      <c r="U260">
        <f t="shared" si="61"/>
        <v>0</v>
      </c>
      <c r="V260">
        <f t="shared" si="62"/>
        <v>11739.927991700071</v>
      </c>
      <c r="W260">
        <f t="shared" si="63"/>
        <v>53944.290331835145</v>
      </c>
      <c r="X260">
        <f t="shared" si="64"/>
        <v>95873.677984339738</v>
      </c>
    </row>
    <row r="261" spans="1:24" x14ac:dyDescent="0.3">
      <c r="A261">
        <v>259</v>
      </c>
      <c r="B261">
        <f>IF(A261&gt;0,EOMONTH(B260,1),INDEX(extract[VALUATION_DATE], 1))</f>
        <v>53174</v>
      </c>
      <c r="C261">
        <f>IF(A261=0,DAYS360(INDEX(extract[ISSUE_DATE], 1),B261)/30,C260+1)</f>
        <v>277</v>
      </c>
      <c r="D261">
        <f t="shared" si="52"/>
        <v>24</v>
      </c>
      <c r="E261">
        <f>INDEX(extract[ISSUE_AGE], 1)+D261-1</f>
        <v>71</v>
      </c>
      <c r="F261">
        <f>INDEX(mortality_0[PROBABILITY],MATCH(E261, mortality_0[AGE]))</f>
        <v>2.1420000000000002E-2</v>
      </c>
      <c r="G261">
        <f t="shared" si="53"/>
        <v>1.8027678663383728E-3</v>
      </c>
      <c r="H261">
        <f>INDEX(valuation_rate_0[rate],0+1)</f>
        <v>4.2500000000000003E-2</v>
      </c>
      <c r="I261">
        <f t="shared" si="54"/>
        <v>0.4072473743685463</v>
      </c>
      <c r="J261">
        <f>IF(A261&gt;0,J260+L260-M260-N260,INDEX(extract[FUND_VALUE], 1))</f>
        <v>103173.89760729369</v>
      </c>
      <c r="K261">
        <f>IF((B261&lt;INDEX(extract[GUARANTEE_END], 1)),INDEX(extract[CURRENT_RATE], 1),INDEX(extract[MINIMUM_RATE], 1))</f>
        <v>0.01</v>
      </c>
      <c r="L261">
        <f t="shared" si="55"/>
        <v>85.586680470898429</v>
      </c>
      <c r="M261">
        <f t="shared" si="56"/>
        <v>185.9985872513146</v>
      </c>
      <c r="N261">
        <f>0</f>
        <v>0</v>
      </c>
      <c r="O261">
        <f>IF((D261&lt;=INDEX(surr_charge_sch_0[POLICY_YEAR],COUNTA(surr_charge_sch_0[POLICY_YEAR]))),INDEX(surr_charge_sch_0[SURRENDER_CHARGE_PERCENT],MATCH(D261, surr_charge_sch_0[POLICY_YEAR])),INDEX(surr_charge_sch_0[SURRENDER_CHARGE_PERCENT],COUNTA(surr_charge_sch_0[SURRENDER_CHARGE_PERCENT])))</f>
        <v>0</v>
      </c>
      <c r="P261">
        <f>IF((A261=0),INDEX(extract[AVAILABLE_FPWD], 1),(IF(MOD(C261, 12)=0,J261*INDEX(extract[FREE_PWD_PERCENT], 1),P260)))</f>
        <v>10327.440733312967</v>
      </c>
      <c r="Q261">
        <f t="shared" si="57"/>
        <v>92846.456873980729</v>
      </c>
      <c r="R261">
        <f t="shared" si="58"/>
        <v>0</v>
      </c>
      <c r="S261">
        <f t="shared" si="59"/>
        <v>103173.89760729369</v>
      </c>
      <c r="T261">
        <f t="shared" si="60"/>
        <v>42017.298903939598</v>
      </c>
      <c r="U261">
        <f t="shared" si="61"/>
        <v>0</v>
      </c>
      <c r="V261">
        <f t="shared" si="62"/>
        <v>11816.012659946167</v>
      </c>
      <c r="W261">
        <f t="shared" si="63"/>
        <v>53833.311563885763</v>
      </c>
      <c r="X261">
        <f t="shared" si="64"/>
        <v>95873.677984339738</v>
      </c>
    </row>
    <row r="262" spans="1:24" x14ac:dyDescent="0.3">
      <c r="A262">
        <v>260</v>
      </c>
      <c r="B262">
        <f>IF(A262&gt;0,EOMONTH(B261,1),INDEX(extract[VALUATION_DATE], 1))</f>
        <v>53205</v>
      </c>
      <c r="C262">
        <f>IF(A262=0,DAYS360(INDEX(extract[ISSUE_DATE], 1),B262)/30,C261+1)</f>
        <v>278</v>
      </c>
      <c r="D262">
        <f t="shared" si="52"/>
        <v>24</v>
      </c>
      <c r="E262">
        <f>INDEX(extract[ISSUE_AGE], 1)+D262-1</f>
        <v>71</v>
      </c>
      <c r="F262">
        <f>INDEX(mortality_0[PROBABILITY],MATCH(E262, mortality_0[AGE]))</f>
        <v>2.1420000000000002E-2</v>
      </c>
      <c r="G262">
        <f t="shared" si="53"/>
        <v>1.8027678663383728E-3</v>
      </c>
      <c r="H262">
        <f>INDEX(valuation_rate_0[rate],0+1)</f>
        <v>4.2500000000000003E-2</v>
      </c>
      <c r="I262">
        <f t="shared" si="54"/>
        <v>0.40583729471582325</v>
      </c>
      <c r="J262">
        <f>IF(A262&gt;0,J261+L261-M261-N261,INDEX(extract[FUND_VALUE], 1))</f>
        <v>103073.48570051327</v>
      </c>
      <c r="K262">
        <f>IF((B262&lt;INDEX(extract[GUARANTEE_END], 1)),INDEX(extract[CURRENT_RATE], 1),INDEX(extract[MINIMUM_RATE], 1))</f>
        <v>0.01</v>
      </c>
      <c r="L262">
        <f t="shared" si="55"/>
        <v>85.503384967089886</v>
      </c>
      <c r="M262">
        <f t="shared" si="56"/>
        <v>185.81756789237309</v>
      </c>
      <c r="N262">
        <f>0</f>
        <v>0</v>
      </c>
      <c r="O262">
        <f>IF((D262&lt;=INDEX(surr_charge_sch_0[POLICY_YEAR],COUNTA(surr_charge_sch_0[POLICY_YEAR]))),INDEX(surr_charge_sch_0[SURRENDER_CHARGE_PERCENT],MATCH(D262, surr_charge_sch_0[POLICY_YEAR])),INDEX(surr_charge_sch_0[SURRENDER_CHARGE_PERCENT],COUNTA(surr_charge_sch_0[SURRENDER_CHARGE_PERCENT])))</f>
        <v>0</v>
      </c>
      <c r="P262">
        <f>IF((A262=0),INDEX(extract[AVAILABLE_FPWD], 1),(IF(MOD(C262, 12)=0,J262*INDEX(extract[FREE_PWD_PERCENT], 1),P261)))</f>
        <v>10327.440733312967</v>
      </c>
      <c r="Q262">
        <f t="shared" si="57"/>
        <v>92746.044967200301</v>
      </c>
      <c r="R262">
        <f t="shared" si="58"/>
        <v>0</v>
      </c>
      <c r="S262">
        <f t="shared" si="59"/>
        <v>103073.48570051327</v>
      </c>
      <c r="T262">
        <f t="shared" si="60"/>
        <v>41831.064593626397</v>
      </c>
      <c r="U262">
        <f t="shared" si="61"/>
        <v>0</v>
      </c>
      <c r="V262">
        <f t="shared" si="62"/>
        <v>11891.760096240525</v>
      </c>
      <c r="W262">
        <f t="shared" si="63"/>
        <v>53722.824689866924</v>
      </c>
      <c r="X262">
        <f t="shared" si="64"/>
        <v>95873.677984339738</v>
      </c>
    </row>
    <row r="263" spans="1:24" x14ac:dyDescent="0.3">
      <c r="A263">
        <v>261</v>
      </c>
      <c r="B263">
        <f>IF(A263&gt;0,EOMONTH(B262,1),INDEX(extract[VALUATION_DATE], 1))</f>
        <v>53235</v>
      </c>
      <c r="C263">
        <f>IF(A263=0,DAYS360(INDEX(extract[ISSUE_DATE], 1),B263)/30,C262+1)</f>
        <v>279</v>
      </c>
      <c r="D263">
        <f t="shared" si="52"/>
        <v>24</v>
      </c>
      <c r="E263">
        <f>INDEX(extract[ISSUE_AGE], 1)+D263-1</f>
        <v>71</v>
      </c>
      <c r="F263">
        <f>INDEX(mortality_0[PROBABILITY],MATCH(E263, mortality_0[AGE]))</f>
        <v>2.1420000000000002E-2</v>
      </c>
      <c r="G263">
        <f t="shared" si="53"/>
        <v>1.8027678663383728E-3</v>
      </c>
      <c r="H263">
        <f>INDEX(valuation_rate_0[rate],0+1)</f>
        <v>4.2500000000000003E-2</v>
      </c>
      <c r="I263">
        <f t="shared" si="54"/>
        <v>0.40443209741410396</v>
      </c>
      <c r="J263">
        <f>IF(A263&gt;0,J262+L262-M262-N262,INDEX(extract[FUND_VALUE], 1))</f>
        <v>102973.17151758798</v>
      </c>
      <c r="K263">
        <f>IF((B263&lt;INDEX(extract[GUARANTEE_END], 1)),INDEX(extract[CURRENT_RATE], 1),INDEX(extract[MINIMUM_RATE], 1))</f>
        <v>0.01</v>
      </c>
      <c r="L263">
        <f t="shared" si="55"/>
        <v>85.420170528943871</v>
      </c>
      <c r="M263">
        <f t="shared" si="56"/>
        <v>185.63672470685739</v>
      </c>
      <c r="N263">
        <f>0</f>
        <v>0</v>
      </c>
      <c r="O263">
        <f>IF((D263&lt;=INDEX(surr_charge_sch_0[POLICY_YEAR],COUNTA(surr_charge_sch_0[POLICY_YEAR]))),INDEX(surr_charge_sch_0[SURRENDER_CHARGE_PERCENT],MATCH(D263, surr_charge_sch_0[POLICY_YEAR])),INDEX(surr_charge_sch_0[SURRENDER_CHARGE_PERCENT],COUNTA(surr_charge_sch_0[SURRENDER_CHARGE_PERCENT])))</f>
        <v>0</v>
      </c>
      <c r="P263">
        <f>IF((A263=0),INDEX(extract[AVAILABLE_FPWD], 1),(IF(MOD(C263, 12)=0,J263*INDEX(extract[FREE_PWD_PERCENT], 1),P262)))</f>
        <v>10327.440733312967</v>
      </c>
      <c r="Q263">
        <f t="shared" si="57"/>
        <v>92645.730784275016</v>
      </c>
      <c r="R263">
        <f t="shared" si="58"/>
        <v>0</v>
      </c>
      <c r="S263">
        <f t="shared" si="59"/>
        <v>102973.17151758798</v>
      </c>
      <c r="T263">
        <f t="shared" si="60"/>
        <v>41645.655734240376</v>
      </c>
      <c r="U263">
        <f t="shared" si="61"/>
        <v>0</v>
      </c>
      <c r="V263">
        <f t="shared" si="62"/>
        <v>11967.171795304639</v>
      </c>
      <c r="W263">
        <f t="shared" si="63"/>
        <v>53612.827529545015</v>
      </c>
      <c r="X263">
        <f t="shared" si="64"/>
        <v>95873.677984339738</v>
      </c>
    </row>
    <row r="264" spans="1:24" x14ac:dyDescent="0.3">
      <c r="A264">
        <v>262</v>
      </c>
      <c r="B264">
        <f>IF(A264&gt;0,EOMONTH(B263,1),INDEX(extract[VALUATION_DATE], 1))</f>
        <v>53266</v>
      </c>
      <c r="C264">
        <f>IF(A264=0,DAYS360(INDEX(extract[ISSUE_DATE], 1),B264)/30,C263+1)</f>
        <v>280</v>
      </c>
      <c r="D264">
        <f t="shared" si="52"/>
        <v>24</v>
      </c>
      <c r="E264">
        <f>INDEX(extract[ISSUE_AGE], 1)+D264-1</f>
        <v>71</v>
      </c>
      <c r="F264">
        <f>INDEX(mortality_0[PROBABILITY],MATCH(E264, mortality_0[AGE]))</f>
        <v>2.1420000000000002E-2</v>
      </c>
      <c r="G264">
        <f t="shared" si="53"/>
        <v>1.8027678663383728E-3</v>
      </c>
      <c r="H264">
        <f>INDEX(valuation_rate_0[rate],0+1)</f>
        <v>4.2500000000000003E-2</v>
      </c>
      <c r="I264">
        <f t="shared" si="54"/>
        <v>0.40303176555842046</v>
      </c>
      <c r="J264">
        <f>IF(A264&gt;0,J263+L263-M263-N263,INDEX(extract[FUND_VALUE], 1))</f>
        <v>102872.95496341007</v>
      </c>
      <c r="K264">
        <f>IF((B264&lt;INDEX(extract[GUARANTEE_END], 1)),INDEX(extract[CURRENT_RATE], 1),INDEX(extract[MINIMUM_RATE], 1))</f>
        <v>0.01</v>
      </c>
      <c r="L264">
        <f t="shared" si="55"/>
        <v>85.337037077564858</v>
      </c>
      <c r="M264">
        <f t="shared" si="56"/>
        <v>185.45605752331028</v>
      </c>
      <c r="N264">
        <f>0</f>
        <v>0</v>
      </c>
      <c r="O264">
        <f>IF((D264&lt;=INDEX(surr_charge_sch_0[POLICY_YEAR],COUNTA(surr_charge_sch_0[POLICY_YEAR]))),INDEX(surr_charge_sch_0[SURRENDER_CHARGE_PERCENT],MATCH(D264, surr_charge_sch_0[POLICY_YEAR])),INDEX(surr_charge_sch_0[SURRENDER_CHARGE_PERCENT],COUNTA(surr_charge_sch_0[SURRENDER_CHARGE_PERCENT])))</f>
        <v>0</v>
      </c>
      <c r="P264">
        <f>IF((A264=0),INDEX(extract[AVAILABLE_FPWD], 1),(IF(MOD(C264, 12)=0,J264*INDEX(extract[FREE_PWD_PERCENT], 1),P263)))</f>
        <v>10327.440733312967</v>
      </c>
      <c r="Q264">
        <f t="shared" si="57"/>
        <v>92545.514230097106</v>
      </c>
      <c r="R264">
        <f t="shared" si="58"/>
        <v>0</v>
      </c>
      <c r="S264">
        <f t="shared" si="59"/>
        <v>102872.95496341007</v>
      </c>
      <c r="T264">
        <f t="shared" si="60"/>
        <v>41461.068667115032</v>
      </c>
      <c r="U264">
        <f t="shared" si="61"/>
        <v>0</v>
      </c>
      <c r="V264">
        <f t="shared" si="62"/>
        <v>12042.249245234918</v>
      </c>
      <c r="W264">
        <f t="shared" si="63"/>
        <v>53503.31791234995</v>
      </c>
      <c r="X264">
        <f t="shared" si="64"/>
        <v>95873.677984339738</v>
      </c>
    </row>
    <row r="265" spans="1:24" x14ac:dyDescent="0.3">
      <c r="A265">
        <v>263</v>
      </c>
      <c r="B265">
        <f>IF(A265&gt;0,EOMONTH(B264,1),INDEX(extract[VALUATION_DATE], 1))</f>
        <v>53296</v>
      </c>
      <c r="C265">
        <f>IF(A265=0,DAYS360(INDEX(extract[ISSUE_DATE], 1),B265)/30,C264+1)</f>
        <v>281</v>
      </c>
      <c r="D265">
        <f t="shared" si="52"/>
        <v>24</v>
      </c>
      <c r="E265">
        <f>INDEX(extract[ISSUE_AGE], 1)+D265-1</f>
        <v>71</v>
      </c>
      <c r="F265">
        <f>INDEX(mortality_0[PROBABILITY],MATCH(E265, mortality_0[AGE]))</f>
        <v>2.1420000000000002E-2</v>
      </c>
      <c r="G265">
        <f t="shared" si="53"/>
        <v>1.8027678663383728E-3</v>
      </c>
      <c r="H265">
        <f>INDEX(valuation_rate_0[rate],0+1)</f>
        <v>4.2500000000000003E-2</v>
      </c>
      <c r="I265">
        <f t="shared" si="54"/>
        <v>0.40163628230233767</v>
      </c>
      <c r="J265">
        <f>IF(A265&gt;0,J264+L264-M264-N264,INDEX(extract[FUND_VALUE], 1))</f>
        <v>102772.83594296433</v>
      </c>
      <c r="K265">
        <f>IF((B265&lt;INDEX(extract[GUARANTEE_END], 1)),INDEX(extract[CURRENT_RATE], 1),INDEX(extract[MINIMUM_RATE], 1))</f>
        <v>0.01</v>
      </c>
      <c r="L265">
        <f t="shared" si="55"/>
        <v>85.253984534134119</v>
      </c>
      <c r="M265">
        <f t="shared" si="56"/>
        <v>185.27556617044144</v>
      </c>
      <c r="N265">
        <f>0</f>
        <v>0</v>
      </c>
      <c r="O265">
        <f>IF((D265&lt;=INDEX(surr_charge_sch_0[POLICY_YEAR],COUNTA(surr_charge_sch_0[POLICY_YEAR]))),INDEX(surr_charge_sch_0[SURRENDER_CHARGE_PERCENT],MATCH(D265, surr_charge_sch_0[POLICY_YEAR])),INDEX(surr_charge_sch_0[SURRENDER_CHARGE_PERCENT],COUNTA(surr_charge_sch_0[SURRENDER_CHARGE_PERCENT])))</f>
        <v>0</v>
      </c>
      <c r="P265">
        <f>IF((A265=0),INDEX(extract[AVAILABLE_FPWD], 1),(IF(MOD(C265, 12)=0,J265*INDEX(extract[FREE_PWD_PERCENT], 1),P264)))</f>
        <v>10327.440733312967</v>
      </c>
      <c r="Q265">
        <f t="shared" si="57"/>
        <v>92445.395209651368</v>
      </c>
      <c r="R265">
        <f t="shared" si="58"/>
        <v>0</v>
      </c>
      <c r="S265">
        <f t="shared" si="59"/>
        <v>102772.83594296433</v>
      </c>
      <c r="T265">
        <f t="shared" si="60"/>
        <v>41277.299749800259</v>
      </c>
      <c r="U265">
        <f t="shared" si="61"/>
        <v>0</v>
      </c>
      <c r="V265">
        <f t="shared" si="62"/>
        <v>12116.993927532041</v>
      </c>
      <c r="W265">
        <f t="shared" si="63"/>
        <v>53394.293677332302</v>
      </c>
      <c r="X265">
        <f t="shared" si="64"/>
        <v>95873.677984339738</v>
      </c>
    </row>
    <row r="266" spans="1:24" x14ac:dyDescent="0.3">
      <c r="A266">
        <v>264</v>
      </c>
      <c r="B266">
        <f>IF(A266&gt;0,EOMONTH(B265,1),INDEX(extract[VALUATION_DATE], 1))</f>
        <v>53327</v>
      </c>
      <c r="C266">
        <f>IF(A266=0,DAYS360(INDEX(extract[ISSUE_DATE], 1),B266)/30,C265+1)</f>
        <v>282</v>
      </c>
      <c r="D266">
        <f t="shared" si="52"/>
        <v>24</v>
      </c>
      <c r="E266">
        <f>INDEX(extract[ISSUE_AGE], 1)+D266-1</f>
        <v>71</v>
      </c>
      <c r="F266">
        <f>INDEX(mortality_0[PROBABILITY],MATCH(E266, mortality_0[AGE]))</f>
        <v>2.1420000000000002E-2</v>
      </c>
      <c r="G266">
        <f t="shared" si="53"/>
        <v>1.8027678663383728E-3</v>
      </c>
      <c r="H266">
        <f>INDEX(valuation_rate_0[rate],0+1)</f>
        <v>4.2500000000000003E-2</v>
      </c>
      <c r="I266">
        <f t="shared" si="54"/>
        <v>0.40024563085775072</v>
      </c>
      <c r="J266">
        <f>IF(A266&gt;0,J265+L265-M265-N265,INDEX(extract[FUND_VALUE], 1))</f>
        <v>102672.81436132803</v>
      </c>
      <c r="K266">
        <f>IF((B266&lt;INDEX(extract[GUARANTEE_END], 1)),INDEX(extract[CURRENT_RATE], 1),INDEX(extract[MINIMUM_RATE], 1))</f>
        <v>0.01</v>
      </c>
      <c r="L266">
        <f t="shared" si="55"/>
        <v>85.171012819909606</v>
      </c>
      <c r="M266">
        <f t="shared" si="56"/>
        <v>185.09525047712717</v>
      </c>
      <c r="N266">
        <f>0</f>
        <v>0</v>
      </c>
      <c r="O266">
        <f>IF((D266&lt;=INDEX(surr_charge_sch_0[POLICY_YEAR],COUNTA(surr_charge_sch_0[POLICY_YEAR]))),INDEX(surr_charge_sch_0[SURRENDER_CHARGE_PERCENT],MATCH(D266, surr_charge_sch_0[POLICY_YEAR])),INDEX(surr_charge_sch_0[SURRENDER_CHARGE_PERCENT],COUNTA(surr_charge_sch_0[SURRENDER_CHARGE_PERCENT])))</f>
        <v>0</v>
      </c>
      <c r="P266">
        <f>IF((A266=0),INDEX(extract[AVAILABLE_FPWD], 1),(IF(MOD(C266, 12)=0,J266*INDEX(extract[FREE_PWD_PERCENT], 1),P265)))</f>
        <v>10327.440733312967</v>
      </c>
      <c r="Q266">
        <f t="shared" si="57"/>
        <v>92345.373628015062</v>
      </c>
      <c r="R266">
        <f t="shared" si="58"/>
        <v>0</v>
      </c>
      <c r="S266">
        <f t="shared" si="59"/>
        <v>102672.81436132803</v>
      </c>
      <c r="T266">
        <f t="shared" si="60"/>
        <v>41094.345355990466</v>
      </c>
      <c r="U266">
        <f t="shared" si="61"/>
        <v>0</v>
      </c>
      <c r="V266">
        <f t="shared" si="62"/>
        <v>12191.407317130199</v>
      </c>
      <c r="W266">
        <f t="shared" si="63"/>
        <v>53285.752673120667</v>
      </c>
      <c r="X266">
        <f t="shared" si="64"/>
        <v>95873.677984339738</v>
      </c>
    </row>
    <row r="267" spans="1:24" x14ac:dyDescent="0.3">
      <c r="A267">
        <v>265</v>
      </c>
      <c r="B267">
        <f>IF(A267&gt;0,EOMONTH(B266,1),INDEX(extract[VALUATION_DATE], 1))</f>
        <v>53358</v>
      </c>
      <c r="C267">
        <f>IF(A267=0,DAYS360(INDEX(extract[ISSUE_DATE], 1),B267)/30,C266+1)</f>
        <v>283</v>
      </c>
      <c r="D267">
        <f t="shared" si="52"/>
        <v>24</v>
      </c>
      <c r="E267">
        <f>INDEX(extract[ISSUE_AGE], 1)+D267-1</f>
        <v>71</v>
      </c>
      <c r="F267">
        <f>INDEX(mortality_0[PROBABILITY],MATCH(E267, mortality_0[AGE]))</f>
        <v>2.1420000000000002E-2</v>
      </c>
      <c r="G267">
        <f t="shared" si="53"/>
        <v>1.8027678663383728E-3</v>
      </c>
      <c r="H267">
        <f>INDEX(valuation_rate_0[rate],0+1)</f>
        <v>4.2500000000000003E-2</v>
      </c>
      <c r="I267">
        <f t="shared" si="54"/>
        <v>0.3988597944946829</v>
      </c>
      <c r="J267">
        <f>IF(A267&gt;0,J266+L266-M266-N266,INDEX(extract[FUND_VALUE], 1))</f>
        <v>102572.8901236708</v>
      </c>
      <c r="K267">
        <f>IF((B267&lt;INDEX(extract[GUARANTEE_END], 1)),INDEX(extract[CURRENT_RATE], 1),INDEX(extract[MINIMUM_RATE], 1))</f>
        <v>0.01</v>
      </c>
      <c r="L267">
        <f t="shared" si="55"/>
        <v>85.088121856225968</v>
      </c>
      <c r="M267">
        <f t="shared" si="56"/>
        <v>184.91511027241037</v>
      </c>
      <c r="N267">
        <f>0</f>
        <v>0</v>
      </c>
      <c r="O267">
        <f>IF((D267&lt;=INDEX(surr_charge_sch_0[POLICY_YEAR],COUNTA(surr_charge_sch_0[POLICY_YEAR]))),INDEX(surr_charge_sch_0[SURRENDER_CHARGE_PERCENT],MATCH(D267, surr_charge_sch_0[POLICY_YEAR])),INDEX(surr_charge_sch_0[SURRENDER_CHARGE_PERCENT],COUNTA(surr_charge_sch_0[SURRENDER_CHARGE_PERCENT])))</f>
        <v>0</v>
      </c>
      <c r="P267">
        <f>IF((A267=0),INDEX(extract[AVAILABLE_FPWD], 1),(IF(MOD(C267, 12)=0,J267*INDEX(extract[FREE_PWD_PERCENT], 1),P266)))</f>
        <v>10327.440733312967</v>
      </c>
      <c r="Q267">
        <f t="shared" si="57"/>
        <v>92245.44939035784</v>
      </c>
      <c r="R267">
        <f t="shared" si="58"/>
        <v>0</v>
      </c>
      <c r="S267">
        <f t="shared" si="59"/>
        <v>102572.8901236708</v>
      </c>
      <c r="T267">
        <f t="shared" si="60"/>
        <v>40912.201875453029</v>
      </c>
      <c r="U267">
        <f t="shared" si="61"/>
        <v>0</v>
      </c>
      <c r="V267">
        <f t="shared" si="62"/>
        <v>12265.490882426189</v>
      </c>
      <c r="W267">
        <f t="shared" si="63"/>
        <v>53177.692757879217</v>
      </c>
      <c r="X267">
        <f t="shared" si="64"/>
        <v>95873.677984339738</v>
      </c>
    </row>
    <row r="268" spans="1:24" x14ac:dyDescent="0.3">
      <c r="A268">
        <v>266</v>
      </c>
      <c r="B268">
        <f>IF(A268&gt;0,EOMONTH(B267,1),INDEX(extract[VALUATION_DATE], 1))</f>
        <v>53386</v>
      </c>
      <c r="C268">
        <f>IF(A268=0,DAYS360(INDEX(extract[ISSUE_DATE], 1),B268)/30,C267+1)</f>
        <v>284</v>
      </c>
      <c r="D268">
        <f t="shared" si="52"/>
        <v>24</v>
      </c>
      <c r="E268">
        <f>INDEX(extract[ISSUE_AGE], 1)+D268-1</f>
        <v>71</v>
      </c>
      <c r="F268">
        <f>INDEX(mortality_0[PROBABILITY],MATCH(E268, mortality_0[AGE]))</f>
        <v>2.1420000000000002E-2</v>
      </c>
      <c r="G268">
        <f t="shared" si="53"/>
        <v>1.8027678663383728E-3</v>
      </c>
      <c r="H268">
        <f>INDEX(valuation_rate_0[rate],0+1)</f>
        <v>4.2500000000000003E-2</v>
      </c>
      <c r="I268">
        <f t="shared" si="54"/>
        <v>0.3974787565410845</v>
      </c>
      <c r="J268">
        <f>IF(A268&gt;0,J267+L267-M267-N267,INDEX(extract[FUND_VALUE], 1))</f>
        <v>102473.06313525462</v>
      </c>
      <c r="K268">
        <f>IF((B268&lt;INDEX(extract[GUARANTEE_END], 1)),INDEX(extract[CURRENT_RATE], 1),INDEX(extract[MINIMUM_RATE], 1))</f>
        <v>0.01</v>
      </c>
      <c r="L268">
        <f t="shared" si="55"/>
        <v>85.005311564494349</v>
      </c>
      <c r="M268">
        <f t="shared" si="56"/>
        <v>184.73514538550035</v>
      </c>
      <c r="N268">
        <f>0</f>
        <v>0</v>
      </c>
      <c r="O268">
        <f>IF((D268&lt;=INDEX(surr_charge_sch_0[POLICY_YEAR],COUNTA(surr_charge_sch_0[POLICY_YEAR]))),INDEX(surr_charge_sch_0[SURRENDER_CHARGE_PERCENT],MATCH(D268, surr_charge_sch_0[POLICY_YEAR])),INDEX(surr_charge_sch_0[SURRENDER_CHARGE_PERCENT],COUNTA(surr_charge_sch_0[SURRENDER_CHARGE_PERCENT])))</f>
        <v>0</v>
      </c>
      <c r="P268">
        <f>IF((A268=0),INDEX(extract[AVAILABLE_FPWD], 1),(IF(MOD(C268, 12)=0,J268*INDEX(extract[FREE_PWD_PERCENT], 1),P267)))</f>
        <v>10327.440733312967</v>
      </c>
      <c r="Q268">
        <f t="shared" si="57"/>
        <v>92145.622401941655</v>
      </c>
      <c r="R268">
        <f t="shared" si="58"/>
        <v>0</v>
      </c>
      <c r="S268">
        <f t="shared" si="59"/>
        <v>102473.06313525462</v>
      </c>
      <c r="T268">
        <f t="shared" si="60"/>
        <v>40730.86571395705</v>
      </c>
      <c r="U268">
        <f t="shared" si="61"/>
        <v>0</v>
      </c>
      <c r="V268">
        <f t="shared" si="62"/>
        <v>12339.246085308405</v>
      </c>
      <c r="W268">
        <f t="shared" si="63"/>
        <v>53070.111799265454</v>
      </c>
      <c r="X268">
        <f t="shared" si="64"/>
        <v>95873.677984339738</v>
      </c>
    </row>
    <row r="269" spans="1:24" x14ac:dyDescent="0.3">
      <c r="A269">
        <v>267</v>
      </c>
      <c r="B269">
        <f>IF(A269&gt;0,EOMONTH(B268,1),INDEX(extract[VALUATION_DATE], 1))</f>
        <v>53417</v>
      </c>
      <c r="C269">
        <f>IF(A269=0,DAYS360(INDEX(extract[ISSUE_DATE], 1),B269)/30,C268+1)</f>
        <v>285</v>
      </c>
      <c r="D269">
        <f t="shared" si="52"/>
        <v>24</v>
      </c>
      <c r="E269">
        <f>INDEX(extract[ISSUE_AGE], 1)+D269-1</f>
        <v>71</v>
      </c>
      <c r="F269">
        <f>INDEX(mortality_0[PROBABILITY],MATCH(E269, mortality_0[AGE]))</f>
        <v>2.1420000000000002E-2</v>
      </c>
      <c r="G269">
        <f t="shared" si="53"/>
        <v>1.8027678663383728E-3</v>
      </c>
      <c r="H269">
        <f>INDEX(valuation_rate_0[rate],0+1)</f>
        <v>4.2500000000000003E-2</v>
      </c>
      <c r="I269">
        <f t="shared" si="54"/>
        <v>0.39610250038263217</v>
      </c>
      <c r="J269">
        <f>IF(A269&gt;0,J268+L268-M268-N268,INDEX(extract[FUND_VALUE], 1))</f>
        <v>102373.33330143362</v>
      </c>
      <c r="K269">
        <f>IF((B269&lt;INDEX(extract[GUARANTEE_END], 1)),INDEX(extract[CURRENT_RATE], 1),INDEX(extract[MINIMUM_RATE], 1))</f>
        <v>0.01</v>
      </c>
      <c r="L269">
        <f t="shared" si="55"/>
        <v>84.922581866202421</v>
      </c>
      <c r="M269">
        <f t="shared" si="56"/>
        <v>184.55535564577258</v>
      </c>
      <c r="N269">
        <f>0</f>
        <v>0</v>
      </c>
      <c r="O269">
        <f>IF((D269&lt;=INDEX(surr_charge_sch_0[POLICY_YEAR],COUNTA(surr_charge_sch_0[POLICY_YEAR]))),INDEX(surr_charge_sch_0[SURRENDER_CHARGE_PERCENT],MATCH(D269, surr_charge_sch_0[POLICY_YEAR])),INDEX(surr_charge_sch_0[SURRENDER_CHARGE_PERCENT],COUNTA(surr_charge_sch_0[SURRENDER_CHARGE_PERCENT])))</f>
        <v>0</v>
      </c>
      <c r="P269">
        <f>IF((A269=0),INDEX(extract[AVAILABLE_FPWD], 1),(IF(MOD(C269, 12)=0,J269*INDEX(extract[FREE_PWD_PERCENT], 1),P268)))</f>
        <v>10327.440733312967</v>
      </c>
      <c r="Q269">
        <f t="shared" si="57"/>
        <v>92045.89256812066</v>
      </c>
      <c r="R269">
        <f t="shared" si="58"/>
        <v>0</v>
      </c>
      <c r="S269">
        <f t="shared" si="59"/>
        <v>102373.33330143362</v>
      </c>
      <c r="T269">
        <f t="shared" si="60"/>
        <v>40550.333293202442</v>
      </c>
      <c r="U269">
        <f t="shared" si="61"/>
        <v>0</v>
      </c>
      <c r="V269">
        <f t="shared" si="62"/>
        <v>12412.67438118567</v>
      </c>
      <c r="W269">
        <f t="shared" si="63"/>
        <v>52963.007674388115</v>
      </c>
      <c r="X269">
        <f t="shared" si="64"/>
        <v>95873.677984339738</v>
      </c>
    </row>
    <row r="270" spans="1:24" x14ac:dyDescent="0.3">
      <c r="A270">
        <v>268</v>
      </c>
      <c r="B270">
        <f>IF(A270&gt;0,EOMONTH(B269,1),INDEX(extract[VALUATION_DATE], 1))</f>
        <v>53447</v>
      </c>
      <c r="C270">
        <f>IF(A270=0,DAYS360(INDEX(extract[ISSUE_DATE], 1),B270)/30,C269+1)</f>
        <v>286</v>
      </c>
      <c r="D270">
        <f t="shared" si="52"/>
        <v>24</v>
      </c>
      <c r="E270">
        <f>INDEX(extract[ISSUE_AGE], 1)+D270-1</f>
        <v>71</v>
      </c>
      <c r="F270">
        <f>INDEX(mortality_0[PROBABILITY],MATCH(E270, mortality_0[AGE]))</f>
        <v>2.1420000000000002E-2</v>
      </c>
      <c r="G270">
        <f t="shared" si="53"/>
        <v>1.8027678663383728E-3</v>
      </c>
      <c r="H270">
        <f>INDEX(valuation_rate_0[rate],0+1)</f>
        <v>4.2500000000000003E-2</v>
      </c>
      <c r="I270">
        <f t="shared" si="54"/>
        <v>0.39473100946252909</v>
      </c>
      <c r="J270">
        <f>IF(A270&gt;0,J269+L269-M269-N269,INDEX(extract[FUND_VALUE], 1))</f>
        <v>102273.70052765406</v>
      </c>
      <c r="K270">
        <f>IF((B270&lt;INDEX(extract[GUARANTEE_END], 1)),INDEX(extract[CURRENT_RATE], 1),INDEX(extract[MINIMUM_RATE], 1))</f>
        <v>0.01</v>
      </c>
      <c r="L270">
        <f t="shared" si="55"/>
        <v>84.839932682914238</v>
      </c>
      <c r="M270">
        <f t="shared" si="56"/>
        <v>184.37574088276861</v>
      </c>
      <c r="N270">
        <f>0</f>
        <v>0</v>
      </c>
      <c r="O270">
        <f>IF((D270&lt;=INDEX(surr_charge_sch_0[POLICY_YEAR],COUNTA(surr_charge_sch_0[POLICY_YEAR]))),INDEX(surr_charge_sch_0[SURRENDER_CHARGE_PERCENT],MATCH(D270, surr_charge_sch_0[POLICY_YEAR])),INDEX(surr_charge_sch_0[SURRENDER_CHARGE_PERCENT],COUNTA(surr_charge_sch_0[SURRENDER_CHARGE_PERCENT])))</f>
        <v>0</v>
      </c>
      <c r="P270">
        <f>IF((A270=0),INDEX(extract[AVAILABLE_FPWD], 1),(IF(MOD(C270, 12)=0,J270*INDEX(extract[FREE_PWD_PERCENT], 1),P269)))</f>
        <v>10327.440733312967</v>
      </c>
      <c r="Q270">
        <f t="shared" si="57"/>
        <v>91946.259794341095</v>
      </c>
      <c r="R270">
        <f t="shared" si="58"/>
        <v>0</v>
      </c>
      <c r="S270">
        <f t="shared" si="59"/>
        <v>102273.70052765406</v>
      </c>
      <c r="T270">
        <f t="shared" si="60"/>
        <v>40370.601050749283</v>
      </c>
      <c r="U270">
        <f t="shared" si="61"/>
        <v>0</v>
      </c>
      <c r="V270">
        <f t="shared" si="62"/>
        <v>12485.777219015967</v>
      </c>
      <c r="W270">
        <f t="shared" si="63"/>
        <v>52856.37826976525</v>
      </c>
      <c r="X270">
        <f t="shared" si="64"/>
        <v>95873.677984339738</v>
      </c>
    </row>
    <row r="271" spans="1:24" x14ac:dyDescent="0.3">
      <c r="A271">
        <v>269</v>
      </c>
      <c r="B271">
        <f>IF(A271&gt;0,EOMONTH(B270,1),INDEX(extract[VALUATION_DATE], 1))</f>
        <v>53478</v>
      </c>
      <c r="C271">
        <f>IF(A271=0,DAYS360(INDEX(extract[ISSUE_DATE], 1),B271)/30,C270+1)</f>
        <v>287</v>
      </c>
      <c r="D271">
        <f t="shared" si="52"/>
        <v>24</v>
      </c>
      <c r="E271">
        <f>INDEX(extract[ISSUE_AGE], 1)+D271-1</f>
        <v>71</v>
      </c>
      <c r="F271">
        <f>INDEX(mortality_0[PROBABILITY],MATCH(E271, mortality_0[AGE]))</f>
        <v>2.1420000000000002E-2</v>
      </c>
      <c r="G271">
        <f t="shared" si="53"/>
        <v>1.8027678663383728E-3</v>
      </c>
      <c r="H271">
        <f>INDEX(valuation_rate_0[rate],0+1)</f>
        <v>4.2500000000000003E-2</v>
      </c>
      <c r="I271">
        <f t="shared" si="54"/>
        <v>0.39336426728130575</v>
      </c>
      <c r="J271">
        <f>IF(A271&gt;0,J270+L270-M270-N270,INDEX(extract[FUND_VALUE], 1))</f>
        <v>102174.1647194542</v>
      </c>
      <c r="K271">
        <f>IF((B271&lt;INDEX(extract[GUARANTEE_END], 1)),INDEX(extract[CURRENT_RATE], 1),INDEX(extract[MINIMUM_RATE], 1))</f>
        <v>0.01</v>
      </c>
      <c r="L271">
        <f t="shared" si="55"/>
        <v>84.75736393627021</v>
      </c>
      <c r="M271">
        <f t="shared" si="56"/>
        <v>184.1963009261959</v>
      </c>
      <c r="N271">
        <f>0</f>
        <v>0</v>
      </c>
      <c r="O271">
        <f>IF((D271&lt;=INDEX(surr_charge_sch_0[POLICY_YEAR],COUNTA(surr_charge_sch_0[POLICY_YEAR]))),INDEX(surr_charge_sch_0[SURRENDER_CHARGE_PERCENT],MATCH(D271, surr_charge_sch_0[POLICY_YEAR])),INDEX(surr_charge_sch_0[SURRENDER_CHARGE_PERCENT],COUNTA(surr_charge_sch_0[SURRENDER_CHARGE_PERCENT])))</f>
        <v>0</v>
      </c>
      <c r="P271">
        <f>IF((A271=0),INDEX(extract[AVAILABLE_FPWD], 1),(IF(MOD(C271, 12)=0,J271*INDEX(extract[FREE_PWD_PERCENT], 1),P270)))</f>
        <v>10327.440733312967</v>
      </c>
      <c r="Q271">
        <f t="shared" si="57"/>
        <v>91846.723986141238</v>
      </c>
      <c r="R271">
        <f t="shared" si="58"/>
        <v>0</v>
      </c>
      <c r="S271">
        <f t="shared" si="59"/>
        <v>102174.1647194542</v>
      </c>
      <c r="T271">
        <f t="shared" si="60"/>
        <v>40191.665439947545</v>
      </c>
      <c r="U271">
        <f t="shared" si="61"/>
        <v>0</v>
      </c>
      <c r="V271">
        <f t="shared" si="62"/>
        <v>12558.556041335023</v>
      </c>
      <c r="W271">
        <f t="shared" si="63"/>
        <v>52750.22148128257</v>
      </c>
      <c r="X271">
        <f t="shared" si="64"/>
        <v>95873.677984339738</v>
      </c>
    </row>
    <row r="272" spans="1:24" x14ac:dyDescent="0.3">
      <c r="A272">
        <v>270</v>
      </c>
      <c r="B272">
        <f>IF(A272&gt;0,EOMONTH(B271,1),INDEX(extract[VALUATION_DATE], 1))</f>
        <v>53508</v>
      </c>
      <c r="C272">
        <f>IF(A272=0,DAYS360(INDEX(extract[ISSUE_DATE], 1),B272)/30,C271+1)</f>
        <v>288</v>
      </c>
      <c r="D272">
        <f t="shared" si="52"/>
        <v>25</v>
      </c>
      <c r="E272">
        <f>INDEX(extract[ISSUE_AGE], 1)+D272-1</f>
        <v>72</v>
      </c>
      <c r="F272">
        <f>INDEX(mortality_0[PROBABILITY],MATCH(E272, mortality_0[AGE]))</f>
        <v>2.3661000000000001E-2</v>
      </c>
      <c r="G272">
        <f t="shared" si="53"/>
        <v>1.9934618113396363E-3</v>
      </c>
      <c r="H272">
        <f>INDEX(valuation_rate_0[rate],0+1)</f>
        <v>4.2500000000000003E-2</v>
      </c>
      <c r="I272">
        <f t="shared" si="54"/>
        <v>0.39200225739662148</v>
      </c>
      <c r="J272">
        <f>IF(A272&gt;0,J271+L271-M271-N271,INDEX(extract[FUND_VALUE], 1))</f>
        <v>102074.72578246427</v>
      </c>
      <c r="K272">
        <f>IF((B272&lt;INDEX(extract[GUARANTEE_END], 1)),INDEX(extract[CURRENT_RATE], 1),INDEX(extract[MINIMUM_RATE], 1))</f>
        <v>0.01</v>
      </c>
      <c r="L272">
        <f t="shared" si="55"/>
        <v>84.674875547987</v>
      </c>
      <c r="M272">
        <f t="shared" si="56"/>
        <v>203.48206775030789</v>
      </c>
      <c r="N272">
        <f>0</f>
        <v>0</v>
      </c>
      <c r="O272">
        <f>IF((D272&lt;=INDEX(surr_charge_sch_0[POLICY_YEAR],COUNTA(surr_charge_sch_0[POLICY_YEAR]))),INDEX(surr_charge_sch_0[SURRENDER_CHARGE_PERCENT],MATCH(D272, surr_charge_sch_0[POLICY_YEAR])),INDEX(surr_charge_sch_0[SURRENDER_CHARGE_PERCENT],COUNTA(surr_charge_sch_0[SURRENDER_CHARGE_PERCENT])))</f>
        <v>0</v>
      </c>
      <c r="P272">
        <f>IF((A272=0),INDEX(extract[AVAILABLE_FPWD], 1),(IF(MOD(C272, 12)=0,J272*INDEX(extract[FREE_PWD_PERCENT], 1),P271)))</f>
        <v>10207.472578246428</v>
      </c>
      <c r="Q272">
        <f t="shared" si="57"/>
        <v>91867.25320421785</v>
      </c>
      <c r="R272">
        <f t="shared" si="58"/>
        <v>0</v>
      </c>
      <c r="S272">
        <f t="shared" si="59"/>
        <v>102074.72578246427</v>
      </c>
      <c r="T272">
        <f t="shared" si="60"/>
        <v>40013.522929867111</v>
      </c>
      <c r="U272">
        <f t="shared" si="61"/>
        <v>0</v>
      </c>
      <c r="V272">
        <f t="shared" si="62"/>
        <v>12631.012284284783</v>
      </c>
      <c r="W272">
        <f t="shared" si="63"/>
        <v>52644.535214151896</v>
      </c>
      <c r="X272">
        <f t="shared" si="64"/>
        <v>95873.677984339738</v>
      </c>
    </row>
    <row r="273" spans="1:24" x14ac:dyDescent="0.3">
      <c r="A273">
        <v>271</v>
      </c>
      <c r="B273">
        <f>IF(A273&gt;0,EOMONTH(B272,1),INDEX(extract[VALUATION_DATE], 1))</f>
        <v>53539</v>
      </c>
      <c r="C273">
        <f>IF(A273=0,DAYS360(INDEX(extract[ISSUE_DATE], 1),B273)/30,C272+1)</f>
        <v>289</v>
      </c>
      <c r="D273">
        <f t="shared" si="52"/>
        <v>25</v>
      </c>
      <c r="E273">
        <f>INDEX(extract[ISSUE_AGE], 1)+D273-1</f>
        <v>72</v>
      </c>
      <c r="F273">
        <f>INDEX(mortality_0[PROBABILITY],MATCH(E273, mortality_0[AGE]))</f>
        <v>2.3661000000000001E-2</v>
      </c>
      <c r="G273">
        <f t="shared" si="53"/>
        <v>1.9934618113396363E-3</v>
      </c>
      <c r="H273">
        <f>INDEX(valuation_rate_0[rate],0+1)</f>
        <v>4.2500000000000003E-2</v>
      </c>
      <c r="I273">
        <f t="shared" si="54"/>
        <v>0.39064496342306659</v>
      </c>
      <c r="J273">
        <f>IF(A273&gt;0,J272+L272-M272-N272,INDEX(extract[FUND_VALUE], 1))</f>
        <v>101955.91859026196</v>
      </c>
      <c r="K273">
        <f>IF((B273&lt;INDEX(extract[GUARANTEE_END], 1)),INDEX(extract[CURRENT_RATE], 1),INDEX(extract[MINIMUM_RATE], 1))</f>
        <v>0.01</v>
      </c>
      <c r="L273">
        <f t="shared" si="55"/>
        <v>84.57632045379674</v>
      </c>
      <c r="M273">
        <f t="shared" si="56"/>
        <v>203.24523014974011</v>
      </c>
      <c r="N273">
        <f>0</f>
        <v>0</v>
      </c>
      <c r="O273">
        <f>IF((D273&lt;=INDEX(surr_charge_sch_0[POLICY_YEAR],COUNTA(surr_charge_sch_0[POLICY_YEAR]))),INDEX(surr_charge_sch_0[SURRENDER_CHARGE_PERCENT],MATCH(D273, surr_charge_sch_0[POLICY_YEAR])),INDEX(surr_charge_sch_0[SURRENDER_CHARGE_PERCENT],COUNTA(surr_charge_sch_0[SURRENDER_CHARGE_PERCENT])))</f>
        <v>0</v>
      </c>
      <c r="P273">
        <f>IF((A273=0),INDEX(extract[AVAILABLE_FPWD], 1),(IF(MOD(C273, 12)=0,J273*INDEX(extract[FREE_PWD_PERCENT], 1),P272)))</f>
        <v>10207.472578246428</v>
      </c>
      <c r="Q273">
        <f t="shared" si="57"/>
        <v>91748.446012015542</v>
      </c>
      <c r="R273">
        <f t="shared" si="58"/>
        <v>0</v>
      </c>
      <c r="S273">
        <f t="shared" si="59"/>
        <v>101955.91859026196</v>
      </c>
      <c r="T273">
        <f t="shared" si="60"/>
        <v>39828.566088458043</v>
      </c>
      <c r="U273">
        <f t="shared" si="61"/>
        <v>0</v>
      </c>
      <c r="V273">
        <f t="shared" si="62"/>
        <v>12710.777714182635</v>
      </c>
      <c r="W273">
        <f t="shared" si="63"/>
        <v>52539.34380264068</v>
      </c>
      <c r="X273">
        <f t="shared" si="64"/>
        <v>95873.677984339738</v>
      </c>
    </row>
    <row r="274" spans="1:24" x14ac:dyDescent="0.3">
      <c r="A274">
        <v>272</v>
      </c>
      <c r="B274">
        <f>IF(A274&gt;0,EOMONTH(B273,1),INDEX(extract[VALUATION_DATE], 1))</f>
        <v>53570</v>
      </c>
      <c r="C274">
        <f>IF(A274=0,DAYS360(INDEX(extract[ISSUE_DATE], 1),B274)/30,C273+1)</f>
        <v>290</v>
      </c>
      <c r="D274">
        <f t="shared" si="52"/>
        <v>25</v>
      </c>
      <c r="E274">
        <f>INDEX(extract[ISSUE_AGE], 1)+D274-1</f>
        <v>72</v>
      </c>
      <c r="F274">
        <f>INDEX(mortality_0[PROBABILITY],MATCH(E274, mortality_0[AGE]))</f>
        <v>2.3661000000000001E-2</v>
      </c>
      <c r="G274">
        <f t="shared" si="53"/>
        <v>1.9934618113396363E-3</v>
      </c>
      <c r="H274">
        <f>INDEX(valuation_rate_0[rate],0+1)</f>
        <v>4.2500000000000003E-2</v>
      </c>
      <c r="I274">
        <f t="shared" si="54"/>
        <v>0.38929236903196535</v>
      </c>
      <c r="J274">
        <f>IF(A274&gt;0,J273+L273-M273-N273,INDEX(extract[FUND_VALUE], 1))</f>
        <v>101837.24968056602</v>
      </c>
      <c r="K274">
        <f>IF((B274&lt;INDEX(extract[GUARANTEE_END], 1)),INDEX(extract[CURRENT_RATE], 1),INDEX(extract[MINIMUM_RATE], 1))</f>
        <v>0.01</v>
      </c>
      <c r="L274">
        <f t="shared" si="55"/>
        <v>84.477880070216045</v>
      </c>
      <c r="M274">
        <f t="shared" si="56"/>
        <v>203.00866821006792</v>
      </c>
      <c r="N274">
        <f>0</f>
        <v>0</v>
      </c>
      <c r="O274">
        <f>IF((D274&lt;=INDEX(surr_charge_sch_0[POLICY_YEAR],COUNTA(surr_charge_sch_0[POLICY_YEAR]))),INDEX(surr_charge_sch_0[SURRENDER_CHARGE_PERCENT],MATCH(D274, surr_charge_sch_0[POLICY_YEAR])),INDEX(surr_charge_sch_0[SURRENDER_CHARGE_PERCENT],COUNTA(surr_charge_sch_0[SURRENDER_CHARGE_PERCENT])))</f>
        <v>0</v>
      </c>
      <c r="P274">
        <f>IF((A274=0),INDEX(extract[AVAILABLE_FPWD], 1),(IF(MOD(C274, 12)=0,J274*INDEX(extract[FREE_PWD_PERCENT], 1),P273)))</f>
        <v>10207.472578246428</v>
      </c>
      <c r="Q274">
        <f t="shared" si="57"/>
        <v>91629.777102319596</v>
      </c>
      <c r="R274">
        <f t="shared" si="58"/>
        <v>0</v>
      </c>
      <c r="S274">
        <f t="shared" si="59"/>
        <v>101837.24968056602</v>
      </c>
      <c r="T274">
        <f t="shared" si="60"/>
        <v>39644.464183847304</v>
      </c>
      <c r="U274">
        <f t="shared" si="61"/>
        <v>0</v>
      </c>
      <c r="V274">
        <f t="shared" si="62"/>
        <v>12790.174439680393</v>
      </c>
      <c r="W274">
        <f t="shared" si="63"/>
        <v>52434.638623527695</v>
      </c>
      <c r="X274">
        <f t="shared" si="64"/>
        <v>95873.677984339738</v>
      </c>
    </row>
    <row r="275" spans="1:24" x14ac:dyDescent="0.3">
      <c r="A275">
        <v>273</v>
      </c>
      <c r="B275">
        <f>IF(A275&gt;0,EOMONTH(B274,1),INDEX(extract[VALUATION_DATE], 1))</f>
        <v>53600</v>
      </c>
      <c r="C275">
        <f>IF(A275=0,DAYS360(INDEX(extract[ISSUE_DATE], 1),B275)/30,C274+1)</f>
        <v>291</v>
      </c>
      <c r="D275">
        <f t="shared" si="52"/>
        <v>25</v>
      </c>
      <c r="E275">
        <f>INDEX(extract[ISSUE_AGE], 1)+D275-1</f>
        <v>72</v>
      </c>
      <c r="F275">
        <f>INDEX(mortality_0[PROBABILITY],MATCH(E275, mortality_0[AGE]))</f>
        <v>2.3661000000000001E-2</v>
      </c>
      <c r="G275">
        <f t="shared" si="53"/>
        <v>1.9934618113396363E-3</v>
      </c>
      <c r="H275">
        <f>INDEX(valuation_rate_0[rate],0+1)</f>
        <v>4.2500000000000003E-2</v>
      </c>
      <c r="I275">
        <f t="shared" si="54"/>
        <v>0.38794445795117943</v>
      </c>
      <c r="J275">
        <f>IF(A275&gt;0,J274+L274-M274-N274,INDEX(extract[FUND_VALUE], 1))</f>
        <v>101718.71889242617</v>
      </c>
      <c r="K275">
        <f>IF((B275&lt;INDEX(extract[GUARANTEE_END], 1)),INDEX(extract[CURRENT_RATE], 1),INDEX(extract[MINIMUM_RATE], 1))</f>
        <v>0.01</v>
      </c>
      <c r="L275">
        <f t="shared" si="55"/>
        <v>84.379554263730554</v>
      </c>
      <c r="M275">
        <f t="shared" si="56"/>
        <v>202.77238161044315</v>
      </c>
      <c r="N275">
        <f>0</f>
        <v>0</v>
      </c>
      <c r="O275">
        <f>IF((D275&lt;=INDEX(surr_charge_sch_0[POLICY_YEAR],COUNTA(surr_charge_sch_0[POLICY_YEAR]))),INDEX(surr_charge_sch_0[SURRENDER_CHARGE_PERCENT],MATCH(D275, surr_charge_sch_0[POLICY_YEAR])),INDEX(surr_charge_sch_0[SURRENDER_CHARGE_PERCENT],COUNTA(surr_charge_sch_0[SURRENDER_CHARGE_PERCENT])))</f>
        <v>0</v>
      </c>
      <c r="P275">
        <f>IF((A275=0),INDEX(extract[AVAILABLE_FPWD], 1),(IF(MOD(C275, 12)=0,J275*INDEX(extract[FREE_PWD_PERCENT], 1),P274)))</f>
        <v>10207.472578246428</v>
      </c>
      <c r="Q275">
        <f t="shared" si="57"/>
        <v>91511.246314179749</v>
      </c>
      <c r="R275">
        <f t="shared" si="58"/>
        <v>0</v>
      </c>
      <c r="S275">
        <f t="shared" si="59"/>
        <v>101718.71889242617</v>
      </c>
      <c r="T275">
        <f t="shared" si="60"/>
        <v>39461.213264210666</v>
      </c>
      <c r="U275">
        <f t="shared" si="61"/>
        <v>0</v>
      </c>
      <c r="V275">
        <f t="shared" si="62"/>
        <v>12869.204165061916</v>
      </c>
      <c r="W275">
        <f t="shared" si="63"/>
        <v>52330.41742927258</v>
      </c>
      <c r="X275">
        <f t="shared" si="64"/>
        <v>95873.677984339738</v>
      </c>
    </row>
    <row r="276" spans="1:24" x14ac:dyDescent="0.3">
      <c r="A276">
        <v>274</v>
      </c>
      <c r="B276">
        <f>IF(A276&gt;0,EOMONTH(B275,1),INDEX(extract[VALUATION_DATE], 1))</f>
        <v>53631</v>
      </c>
      <c r="C276">
        <f>IF(A276=0,DAYS360(INDEX(extract[ISSUE_DATE], 1),B276)/30,C275+1)</f>
        <v>292</v>
      </c>
      <c r="D276">
        <f t="shared" si="52"/>
        <v>25</v>
      </c>
      <c r="E276">
        <f>INDEX(extract[ISSUE_AGE], 1)+D276-1</f>
        <v>72</v>
      </c>
      <c r="F276">
        <f>INDEX(mortality_0[PROBABILITY],MATCH(E276, mortality_0[AGE]))</f>
        <v>2.3661000000000001E-2</v>
      </c>
      <c r="G276">
        <f t="shared" si="53"/>
        <v>1.9934618113396363E-3</v>
      </c>
      <c r="H276">
        <f>INDEX(valuation_rate_0[rate],0+1)</f>
        <v>4.2500000000000003E-2</v>
      </c>
      <c r="I276">
        <f t="shared" si="54"/>
        <v>0.38660121396491226</v>
      </c>
      <c r="J276">
        <f>IF(A276&gt;0,J275+L275-M275-N275,INDEX(extract[FUND_VALUE], 1))</f>
        <v>101600.32606507945</v>
      </c>
      <c r="K276">
        <f>IF((B276&lt;INDEX(extract[GUARANTEE_END], 1)),INDEX(extract[CURRENT_RATE], 1),INDEX(extract[MINIMUM_RATE], 1))</f>
        <v>0.01</v>
      </c>
      <c r="L276">
        <f t="shared" si="55"/>
        <v>84.281342900981244</v>
      </c>
      <c r="M276">
        <f t="shared" si="56"/>
        <v>202.53637003039094</v>
      </c>
      <c r="N276">
        <f>0</f>
        <v>0</v>
      </c>
      <c r="O276">
        <f>IF((D276&lt;=INDEX(surr_charge_sch_0[POLICY_YEAR],COUNTA(surr_charge_sch_0[POLICY_YEAR]))),INDEX(surr_charge_sch_0[SURRENDER_CHARGE_PERCENT],MATCH(D276, surr_charge_sch_0[POLICY_YEAR])),INDEX(surr_charge_sch_0[SURRENDER_CHARGE_PERCENT],COUNTA(surr_charge_sch_0[SURRENDER_CHARGE_PERCENT])))</f>
        <v>0</v>
      </c>
      <c r="P276">
        <f>IF((A276=0),INDEX(extract[AVAILABLE_FPWD], 1),(IF(MOD(C276, 12)=0,J276*INDEX(extract[FREE_PWD_PERCENT], 1),P275)))</f>
        <v>10207.472578246428</v>
      </c>
      <c r="Q276">
        <f t="shared" si="57"/>
        <v>91392.853486833032</v>
      </c>
      <c r="R276">
        <f t="shared" si="58"/>
        <v>0</v>
      </c>
      <c r="S276">
        <f t="shared" si="59"/>
        <v>101600.32606507945</v>
      </c>
      <c r="T276">
        <f t="shared" si="60"/>
        <v>39278.809395990633</v>
      </c>
      <c r="U276">
        <f t="shared" si="61"/>
        <v>0</v>
      </c>
      <c r="V276">
        <f t="shared" si="62"/>
        <v>12947.86858673325</v>
      </c>
      <c r="W276">
        <f t="shared" si="63"/>
        <v>52226.677982723879</v>
      </c>
      <c r="X276">
        <f t="shared" si="64"/>
        <v>95873.677984339738</v>
      </c>
    </row>
    <row r="277" spans="1:24" x14ac:dyDescent="0.3">
      <c r="A277">
        <v>275</v>
      </c>
      <c r="B277">
        <f>IF(A277&gt;0,EOMONTH(B276,1),INDEX(extract[VALUATION_DATE], 1))</f>
        <v>53661</v>
      </c>
      <c r="C277">
        <f>IF(A277=0,DAYS360(INDEX(extract[ISSUE_DATE], 1),B277)/30,C276+1)</f>
        <v>293</v>
      </c>
      <c r="D277">
        <f t="shared" si="52"/>
        <v>25</v>
      </c>
      <c r="E277">
        <f>INDEX(extract[ISSUE_AGE], 1)+D277-1</f>
        <v>72</v>
      </c>
      <c r="F277">
        <f>INDEX(mortality_0[PROBABILITY],MATCH(E277, mortality_0[AGE]))</f>
        <v>2.3661000000000001E-2</v>
      </c>
      <c r="G277">
        <f t="shared" si="53"/>
        <v>1.9934618113396363E-3</v>
      </c>
      <c r="H277">
        <f>INDEX(valuation_rate_0[rate],0+1)</f>
        <v>4.2500000000000003E-2</v>
      </c>
      <c r="I277">
        <f t="shared" si="54"/>
        <v>0.38526262091351393</v>
      </c>
      <c r="J277">
        <f>IF(A277&gt;0,J276+L276-M276-N276,INDEX(extract[FUND_VALUE], 1))</f>
        <v>101482.07103795005</v>
      </c>
      <c r="K277">
        <f>IF((B277&lt;INDEX(extract[GUARANTEE_END], 1)),INDEX(extract[CURRENT_RATE], 1),INDEX(extract[MINIMUM_RATE], 1))</f>
        <v>0.01</v>
      </c>
      <c r="L277">
        <f t="shared" si="55"/>
        <v>84.183245848764372</v>
      </c>
      <c r="M277">
        <f t="shared" si="56"/>
        <v>202.30063314980956</v>
      </c>
      <c r="N277">
        <f>0</f>
        <v>0</v>
      </c>
      <c r="O277">
        <f>IF((D277&lt;=INDEX(surr_charge_sch_0[POLICY_YEAR],COUNTA(surr_charge_sch_0[POLICY_YEAR]))),INDEX(surr_charge_sch_0[SURRENDER_CHARGE_PERCENT],MATCH(D277, surr_charge_sch_0[POLICY_YEAR])),INDEX(surr_charge_sch_0[SURRENDER_CHARGE_PERCENT],COUNTA(surr_charge_sch_0[SURRENDER_CHARGE_PERCENT])))</f>
        <v>0</v>
      </c>
      <c r="P277">
        <f>IF((A277=0),INDEX(extract[AVAILABLE_FPWD], 1),(IF(MOD(C277, 12)=0,J277*INDEX(extract[FREE_PWD_PERCENT], 1),P276)))</f>
        <v>10207.472578246428</v>
      </c>
      <c r="Q277">
        <f t="shared" si="57"/>
        <v>91274.598459703629</v>
      </c>
      <c r="R277">
        <f t="shared" si="58"/>
        <v>0</v>
      </c>
      <c r="S277">
        <f t="shared" si="59"/>
        <v>101482.07103795005</v>
      </c>
      <c r="T277">
        <f t="shared" si="60"/>
        <v>39097.248663812039</v>
      </c>
      <c r="U277">
        <f t="shared" si="61"/>
        <v>0</v>
      </c>
      <c r="V277">
        <f t="shared" si="62"/>
        <v>13026.169393259046</v>
      </c>
      <c r="W277">
        <f t="shared" si="63"/>
        <v>52123.418057071089</v>
      </c>
      <c r="X277">
        <f t="shared" si="64"/>
        <v>95873.677984339738</v>
      </c>
    </row>
    <row r="278" spans="1:24" x14ac:dyDescent="0.3">
      <c r="A278">
        <v>276</v>
      </c>
      <c r="B278">
        <f>IF(A278&gt;0,EOMONTH(B277,1),INDEX(extract[VALUATION_DATE], 1))</f>
        <v>53692</v>
      </c>
      <c r="C278">
        <f>IF(A278=0,DAYS360(INDEX(extract[ISSUE_DATE], 1),B278)/30,C277+1)</f>
        <v>294</v>
      </c>
      <c r="D278">
        <f t="shared" si="52"/>
        <v>25</v>
      </c>
      <c r="E278">
        <f>INDEX(extract[ISSUE_AGE], 1)+D278-1</f>
        <v>72</v>
      </c>
      <c r="F278">
        <f>INDEX(mortality_0[PROBABILITY],MATCH(E278, mortality_0[AGE]))</f>
        <v>2.3661000000000001E-2</v>
      </c>
      <c r="G278">
        <f t="shared" si="53"/>
        <v>1.9934618113396363E-3</v>
      </c>
      <c r="H278">
        <f>INDEX(valuation_rate_0[rate],0+1)</f>
        <v>4.2500000000000003E-2</v>
      </c>
      <c r="I278">
        <f t="shared" si="54"/>
        <v>0.38392866269328663</v>
      </c>
      <c r="J278">
        <f>IF(A278&gt;0,J277+L277-M277-N277,INDEX(extract[FUND_VALUE], 1))</f>
        <v>101363.95365064901</v>
      </c>
      <c r="K278">
        <f>IF((B278&lt;INDEX(extract[GUARANTEE_END], 1)),INDEX(extract[CURRENT_RATE], 1),INDEX(extract[MINIMUM_RATE], 1))</f>
        <v>0.01</v>
      </c>
      <c r="L278">
        <f t="shared" si="55"/>
        <v>84.085262974031167</v>
      </c>
      <c r="M278">
        <f t="shared" si="56"/>
        <v>202.06517064896971</v>
      </c>
      <c r="N278">
        <f>0</f>
        <v>0</v>
      </c>
      <c r="O278">
        <f>IF((D278&lt;=INDEX(surr_charge_sch_0[POLICY_YEAR],COUNTA(surr_charge_sch_0[POLICY_YEAR]))),INDEX(surr_charge_sch_0[SURRENDER_CHARGE_PERCENT],MATCH(D278, surr_charge_sch_0[POLICY_YEAR])),INDEX(surr_charge_sch_0[SURRENDER_CHARGE_PERCENT],COUNTA(surr_charge_sch_0[SURRENDER_CHARGE_PERCENT])))</f>
        <v>0</v>
      </c>
      <c r="P278">
        <f>IF((A278=0),INDEX(extract[AVAILABLE_FPWD], 1),(IF(MOD(C278, 12)=0,J278*INDEX(extract[FREE_PWD_PERCENT], 1),P277)))</f>
        <v>10207.472578246428</v>
      </c>
      <c r="Q278">
        <f t="shared" si="57"/>
        <v>91156.481072402588</v>
      </c>
      <c r="R278">
        <f t="shared" si="58"/>
        <v>0</v>
      </c>
      <c r="S278">
        <f t="shared" si="59"/>
        <v>101363.95365064901</v>
      </c>
      <c r="T278">
        <f t="shared" si="60"/>
        <v>38916.527170397967</v>
      </c>
      <c r="U278">
        <f t="shared" si="61"/>
        <v>0</v>
      </c>
      <c r="V278">
        <f t="shared" si="62"/>
        <v>13104.108265398805</v>
      </c>
      <c r="W278">
        <f t="shared" si="63"/>
        <v>52020.635435796772</v>
      </c>
      <c r="X278">
        <f t="shared" si="64"/>
        <v>95873.677984339738</v>
      </c>
    </row>
    <row r="279" spans="1:24" x14ac:dyDescent="0.3">
      <c r="A279">
        <v>277</v>
      </c>
      <c r="B279">
        <f>IF(A279&gt;0,EOMONTH(B278,1),INDEX(extract[VALUATION_DATE], 1))</f>
        <v>53723</v>
      </c>
      <c r="C279">
        <f>IF(A279=0,DAYS360(INDEX(extract[ISSUE_DATE], 1),B279)/30,C278+1)</f>
        <v>295</v>
      </c>
      <c r="D279">
        <f t="shared" si="52"/>
        <v>25</v>
      </c>
      <c r="E279">
        <f>INDEX(extract[ISSUE_AGE], 1)+D279-1</f>
        <v>72</v>
      </c>
      <c r="F279">
        <f>INDEX(mortality_0[PROBABILITY],MATCH(E279, mortality_0[AGE]))</f>
        <v>2.3661000000000001E-2</v>
      </c>
      <c r="G279">
        <f t="shared" si="53"/>
        <v>1.9934618113396363E-3</v>
      </c>
      <c r="H279">
        <f>INDEX(valuation_rate_0[rate],0+1)</f>
        <v>4.2500000000000003E-2</v>
      </c>
      <c r="I279">
        <f t="shared" si="54"/>
        <v>0.38259932325629115</v>
      </c>
      <c r="J279">
        <f>IF(A279&gt;0,J278+L278-M278-N278,INDEX(extract[FUND_VALUE], 1))</f>
        <v>101245.97374297406</v>
      </c>
      <c r="K279">
        <f>IF((B279&lt;INDEX(extract[GUARANTEE_END], 1)),INDEX(extract[CURRENT_RATE], 1),INDEX(extract[MINIMUM_RATE], 1))</f>
        <v>0.01</v>
      </c>
      <c r="L279">
        <f t="shared" si="55"/>
        <v>83.987394143887755</v>
      </c>
      <c r="M279">
        <f t="shared" si="56"/>
        <v>201.82998220851434</v>
      </c>
      <c r="N279">
        <f>0</f>
        <v>0</v>
      </c>
      <c r="O279">
        <f>IF((D279&lt;=INDEX(surr_charge_sch_0[POLICY_YEAR],COUNTA(surr_charge_sch_0[POLICY_YEAR]))),INDEX(surr_charge_sch_0[SURRENDER_CHARGE_PERCENT],MATCH(D279, surr_charge_sch_0[POLICY_YEAR])),INDEX(surr_charge_sch_0[SURRENDER_CHARGE_PERCENT],COUNTA(surr_charge_sch_0[SURRENDER_CHARGE_PERCENT])))</f>
        <v>0</v>
      </c>
      <c r="P279">
        <f>IF((A279=0),INDEX(extract[AVAILABLE_FPWD], 1),(IF(MOD(C279, 12)=0,J279*INDEX(extract[FREE_PWD_PERCENT], 1),P278)))</f>
        <v>10207.472578246428</v>
      </c>
      <c r="Q279">
        <f t="shared" si="57"/>
        <v>91038.501164727641</v>
      </c>
      <c r="R279">
        <f t="shared" si="58"/>
        <v>0</v>
      </c>
      <c r="S279">
        <f t="shared" si="59"/>
        <v>101245.97374297406</v>
      </c>
      <c r="T279">
        <f t="shared" si="60"/>
        <v>38736.6410364861</v>
      </c>
      <c r="U279">
        <f t="shared" si="61"/>
        <v>0</v>
      </c>
      <c r="V279">
        <f t="shared" si="62"/>
        <v>13181.686876142954</v>
      </c>
      <c r="W279">
        <f t="shared" si="63"/>
        <v>51918.327912629058</v>
      </c>
      <c r="X279">
        <f t="shared" si="64"/>
        <v>95873.677984339738</v>
      </c>
    </row>
    <row r="280" spans="1:24" x14ac:dyDescent="0.3">
      <c r="A280">
        <v>278</v>
      </c>
      <c r="B280">
        <f>IF(A280&gt;0,EOMONTH(B279,1),INDEX(extract[VALUATION_DATE], 1))</f>
        <v>53751</v>
      </c>
      <c r="C280">
        <f>IF(A280=0,DAYS360(INDEX(extract[ISSUE_DATE], 1),B280)/30,C279+1)</f>
        <v>296</v>
      </c>
      <c r="D280">
        <f t="shared" si="52"/>
        <v>25</v>
      </c>
      <c r="E280">
        <f>INDEX(extract[ISSUE_AGE], 1)+D280-1</f>
        <v>72</v>
      </c>
      <c r="F280">
        <f>INDEX(mortality_0[PROBABILITY],MATCH(E280, mortality_0[AGE]))</f>
        <v>2.3661000000000001E-2</v>
      </c>
      <c r="G280">
        <f t="shared" si="53"/>
        <v>1.9934618113396363E-3</v>
      </c>
      <c r="H280">
        <f>INDEX(valuation_rate_0[rate],0+1)</f>
        <v>4.2500000000000003E-2</v>
      </c>
      <c r="I280">
        <f t="shared" si="54"/>
        <v>0.38127458661015362</v>
      </c>
      <c r="J280">
        <f>IF(A280&gt;0,J279+L279-M279-N279,INDEX(extract[FUND_VALUE], 1))</f>
        <v>101128.13115490944</v>
      </c>
      <c r="K280">
        <f>IF((B280&lt;INDEX(extract[GUARANTEE_END], 1)),INDEX(extract[CURRENT_RATE], 1),INDEX(extract[MINIMUM_RATE], 1))</f>
        <v>0.01</v>
      </c>
      <c r="L280">
        <f t="shared" si="55"/>
        <v>83.889639225594948</v>
      </c>
      <c r="M280">
        <f t="shared" si="56"/>
        <v>201.59506750945806</v>
      </c>
      <c r="N280">
        <f>0</f>
        <v>0</v>
      </c>
      <c r="O280">
        <f>IF((D280&lt;=INDEX(surr_charge_sch_0[POLICY_YEAR],COUNTA(surr_charge_sch_0[POLICY_YEAR]))),INDEX(surr_charge_sch_0[SURRENDER_CHARGE_PERCENT],MATCH(D280, surr_charge_sch_0[POLICY_YEAR])),INDEX(surr_charge_sch_0[SURRENDER_CHARGE_PERCENT],COUNTA(surr_charge_sch_0[SURRENDER_CHARGE_PERCENT])))</f>
        <v>0</v>
      </c>
      <c r="P280">
        <f>IF((A280=0),INDEX(extract[AVAILABLE_FPWD], 1),(IF(MOD(C280, 12)=0,J280*INDEX(extract[FREE_PWD_PERCENT], 1),P279)))</f>
        <v>10207.472578246428</v>
      </c>
      <c r="Q280">
        <f t="shared" si="57"/>
        <v>90920.658576663016</v>
      </c>
      <c r="R280">
        <f t="shared" si="58"/>
        <v>0</v>
      </c>
      <c r="S280">
        <f t="shared" si="59"/>
        <v>101128.13115490944</v>
      </c>
      <c r="T280">
        <f t="shared" si="60"/>
        <v>38557.586400745495</v>
      </c>
      <c r="U280">
        <f t="shared" si="61"/>
        <v>0</v>
      </c>
      <c r="V280">
        <f t="shared" si="62"/>
        <v>13258.906890748762</v>
      </c>
      <c r="W280">
        <f t="shared" si="63"/>
        <v>51816.493291494255</v>
      </c>
      <c r="X280">
        <f t="shared" si="64"/>
        <v>95873.677984339738</v>
      </c>
    </row>
    <row r="281" spans="1:24" x14ac:dyDescent="0.3">
      <c r="A281">
        <v>279</v>
      </c>
      <c r="B281">
        <f>IF(A281&gt;0,EOMONTH(B280,1),INDEX(extract[VALUATION_DATE], 1))</f>
        <v>53782</v>
      </c>
      <c r="C281">
        <f>IF(A281=0,DAYS360(INDEX(extract[ISSUE_DATE], 1),B281)/30,C280+1)</f>
        <v>297</v>
      </c>
      <c r="D281">
        <f t="shared" si="52"/>
        <v>25</v>
      </c>
      <c r="E281">
        <f>INDEX(extract[ISSUE_AGE], 1)+D281-1</f>
        <v>72</v>
      </c>
      <c r="F281">
        <f>INDEX(mortality_0[PROBABILITY],MATCH(E281, mortality_0[AGE]))</f>
        <v>2.3661000000000001E-2</v>
      </c>
      <c r="G281">
        <f t="shared" si="53"/>
        <v>1.9934618113396363E-3</v>
      </c>
      <c r="H281">
        <f>INDEX(valuation_rate_0[rate],0+1)</f>
        <v>4.2500000000000003E-2</v>
      </c>
      <c r="I281">
        <f t="shared" si="54"/>
        <v>0.37995443681787322</v>
      </c>
      <c r="J281">
        <f>IF(A281&gt;0,J280+L280-M280-N280,INDEX(extract[FUND_VALUE], 1))</f>
        <v>101010.42572662557</v>
      </c>
      <c r="K281">
        <f>IF((B281&lt;INDEX(extract[GUARANTEE_END], 1)),INDEX(extract[CURRENT_RATE], 1),INDEX(extract[MINIMUM_RATE], 1))</f>
        <v>0.01</v>
      </c>
      <c r="L281">
        <f t="shared" si="55"/>
        <v>83.791998086568043</v>
      </c>
      <c r="M281">
        <f t="shared" si="56"/>
        <v>201.36042623318681</v>
      </c>
      <c r="N281">
        <f>0</f>
        <v>0</v>
      </c>
      <c r="O281">
        <f>IF((D281&lt;=INDEX(surr_charge_sch_0[POLICY_YEAR],COUNTA(surr_charge_sch_0[POLICY_YEAR]))),INDEX(surr_charge_sch_0[SURRENDER_CHARGE_PERCENT],MATCH(D281, surr_charge_sch_0[POLICY_YEAR])),INDEX(surr_charge_sch_0[SURRENDER_CHARGE_PERCENT],COUNTA(surr_charge_sch_0[SURRENDER_CHARGE_PERCENT])))</f>
        <v>0</v>
      </c>
      <c r="P281">
        <f>IF((A281=0),INDEX(extract[AVAILABLE_FPWD], 1),(IF(MOD(C281, 12)=0,J281*INDEX(extract[FREE_PWD_PERCENT], 1),P280)))</f>
        <v>10207.472578246428</v>
      </c>
      <c r="Q281">
        <f t="shared" si="57"/>
        <v>90802.953148379151</v>
      </c>
      <c r="R281">
        <f t="shared" si="58"/>
        <v>0</v>
      </c>
      <c r="S281">
        <f t="shared" si="59"/>
        <v>101010.42572662557</v>
      </c>
      <c r="T281">
        <f t="shared" si="60"/>
        <v>38379.359419693632</v>
      </c>
      <c r="U281">
        <f t="shared" si="61"/>
        <v>0</v>
      </c>
      <c r="V281">
        <f t="shared" si="62"/>
        <v>13335.769966776077</v>
      </c>
      <c r="W281">
        <f t="shared" si="63"/>
        <v>51715.129386469707</v>
      </c>
      <c r="X281">
        <f t="shared" si="64"/>
        <v>95873.677984339738</v>
      </c>
    </row>
    <row r="282" spans="1:24" x14ac:dyDescent="0.3">
      <c r="A282">
        <v>280</v>
      </c>
      <c r="B282">
        <f>IF(A282&gt;0,EOMONTH(B281,1),INDEX(extract[VALUATION_DATE], 1))</f>
        <v>53812</v>
      </c>
      <c r="C282">
        <f>IF(A282=0,DAYS360(INDEX(extract[ISSUE_DATE], 1),B282)/30,C281+1)</f>
        <v>298</v>
      </c>
      <c r="D282">
        <f t="shared" si="52"/>
        <v>25</v>
      </c>
      <c r="E282">
        <f>INDEX(extract[ISSUE_AGE], 1)+D282-1</f>
        <v>72</v>
      </c>
      <c r="F282">
        <f>INDEX(mortality_0[PROBABILITY],MATCH(E282, mortality_0[AGE]))</f>
        <v>2.3661000000000001E-2</v>
      </c>
      <c r="G282">
        <f t="shared" si="53"/>
        <v>1.9934618113396363E-3</v>
      </c>
      <c r="H282">
        <f>INDEX(valuation_rate_0[rate],0+1)</f>
        <v>4.2500000000000003E-2</v>
      </c>
      <c r="I282">
        <f t="shared" si="54"/>
        <v>0.37863885799763047</v>
      </c>
      <c r="J282">
        <f>IF(A282&gt;0,J281+L281-M281-N281,INDEX(extract[FUND_VALUE], 1))</f>
        <v>100892.85729847895</v>
      </c>
      <c r="K282">
        <f>IF((B282&lt;INDEX(extract[GUARANTEE_END], 1)),INDEX(extract[CURRENT_RATE], 1),INDEX(extract[MINIMUM_RATE], 1))</f>
        <v>0.01</v>
      </c>
      <c r="L282">
        <f t="shared" si="55"/>
        <v>83.694470594376654</v>
      </c>
      <c r="M282">
        <f t="shared" si="56"/>
        <v>201.12605806145729</v>
      </c>
      <c r="N282">
        <f>0</f>
        <v>0</v>
      </c>
      <c r="O282">
        <f>IF((D282&lt;=INDEX(surr_charge_sch_0[POLICY_YEAR],COUNTA(surr_charge_sch_0[POLICY_YEAR]))),INDEX(surr_charge_sch_0[SURRENDER_CHARGE_PERCENT],MATCH(D282, surr_charge_sch_0[POLICY_YEAR])),INDEX(surr_charge_sch_0[SURRENDER_CHARGE_PERCENT],COUNTA(surr_charge_sch_0[SURRENDER_CHARGE_PERCENT])))</f>
        <v>0</v>
      </c>
      <c r="P282">
        <f>IF((A282=0),INDEX(extract[AVAILABLE_FPWD], 1),(IF(MOD(C282, 12)=0,J282*INDEX(extract[FREE_PWD_PERCENT], 1),P281)))</f>
        <v>10207.472578246428</v>
      </c>
      <c r="Q282">
        <f t="shared" si="57"/>
        <v>90685.384720232527</v>
      </c>
      <c r="R282">
        <f t="shared" si="58"/>
        <v>0</v>
      </c>
      <c r="S282">
        <f t="shared" si="59"/>
        <v>100892.85729847895</v>
      </c>
      <c r="T282">
        <f t="shared" si="60"/>
        <v>38201.956267613969</v>
      </c>
      <c r="U282">
        <f t="shared" si="61"/>
        <v>0</v>
      </c>
      <c r="V282">
        <f t="shared" si="62"/>
        <v>13412.277754122915</v>
      </c>
      <c r="W282">
        <f t="shared" si="63"/>
        <v>51614.234021736884</v>
      </c>
      <c r="X282">
        <f t="shared" si="64"/>
        <v>95873.677984339738</v>
      </c>
    </row>
    <row r="283" spans="1:24" x14ac:dyDescent="0.3">
      <c r="A283">
        <v>281</v>
      </c>
      <c r="B283">
        <f>IF(A283&gt;0,EOMONTH(B282,1),INDEX(extract[VALUATION_DATE], 1))</f>
        <v>53843</v>
      </c>
      <c r="C283">
        <f>IF(A283=0,DAYS360(INDEX(extract[ISSUE_DATE], 1),B283)/30,C282+1)</f>
        <v>299</v>
      </c>
      <c r="D283">
        <f t="shared" si="52"/>
        <v>25</v>
      </c>
      <c r="E283">
        <f>INDEX(extract[ISSUE_AGE], 1)+D283-1</f>
        <v>72</v>
      </c>
      <c r="F283">
        <f>INDEX(mortality_0[PROBABILITY],MATCH(E283, mortality_0[AGE]))</f>
        <v>2.3661000000000001E-2</v>
      </c>
      <c r="G283">
        <f t="shared" si="53"/>
        <v>1.9934618113396363E-3</v>
      </c>
      <c r="H283">
        <f>INDEX(valuation_rate_0[rate],0+1)</f>
        <v>4.2500000000000003E-2</v>
      </c>
      <c r="I283">
        <f t="shared" si="54"/>
        <v>0.37732783432259609</v>
      </c>
      <c r="J283">
        <f>IF(A283&gt;0,J282+L282-M282-N282,INDEX(extract[FUND_VALUE], 1))</f>
        <v>100775.42571101186</v>
      </c>
      <c r="K283">
        <f>IF((B283&lt;INDEX(extract[GUARANTEE_END], 1)),INDEX(extract[CURRENT_RATE], 1),INDEX(extract[MINIMUM_RATE], 1))</f>
        <v>0.01</v>
      </c>
      <c r="L283">
        <f t="shared" si="55"/>
        <v>83.597056616744538</v>
      </c>
      <c r="M283">
        <f t="shared" si="56"/>
        <v>200.89196267639667</v>
      </c>
      <c r="N283">
        <f>0</f>
        <v>0</v>
      </c>
      <c r="O283">
        <f>IF((D283&lt;=INDEX(surr_charge_sch_0[POLICY_YEAR],COUNTA(surr_charge_sch_0[POLICY_YEAR]))),INDEX(surr_charge_sch_0[SURRENDER_CHARGE_PERCENT],MATCH(D283, surr_charge_sch_0[POLICY_YEAR])),INDEX(surr_charge_sch_0[SURRENDER_CHARGE_PERCENT],COUNTA(surr_charge_sch_0[SURRENDER_CHARGE_PERCENT])))</f>
        <v>0</v>
      </c>
      <c r="P283">
        <f>IF((A283=0),INDEX(extract[AVAILABLE_FPWD], 1),(IF(MOD(C283, 12)=0,J283*INDEX(extract[FREE_PWD_PERCENT], 1),P282)))</f>
        <v>10207.472578246428</v>
      </c>
      <c r="Q283">
        <f t="shared" si="57"/>
        <v>90567.95313276544</v>
      </c>
      <c r="R283">
        <f t="shared" si="58"/>
        <v>0</v>
      </c>
      <c r="S283">
        <f t="shared" si="59"/>
        <v>100775.42571101186</v>
      </c>
      <c r="T283">
        <f t="shared" si="60"/>
        <v>38025.373136473776</v>
      </c>
      <c r="U283">
        <f t="shared" si="61"/>
        <v>0</v>
      </c>
      <c r="V283">
        <f t="shared" si="62"/>
        <v>13488.43189506087</v>
      </c>
      <c r="W283">
        <f t="shared" si="63"/>
        <v>51513.805031534648</v>
      </c>
      <c r="X283">
        <f t="shared" si="64"/>
        <v>95873.677984339738</v>
      </c>
    </row>
    <row r="284" spans="1:24" x14ac:dyDescent="0.3">
      <c r="A284">
        <v>282</v>
      </c>
      <c r="B284">
        <f>IF(A284&gt;0,EOMONTH(B283,1),INDEX(extract[VALUATION_DATE], 1))</f>
        <v>53873</v>
      </c>
      <c r="C284">
        <f>IF(A284=0,DAYS360(INDEX(extract[ISSUE_DATE], 1),B284)/30,C283+1)</f>
        <v>300</v>
      </c>
      <c r="D284">
        <f t="shared" si="52"/>
        <v>26</v>
      </c>
      <c r="E284">
        <f>INDEX(extract[ISSUE_AGE], 1)+D284-1</f>
        <v>73</v>
      </c>
      <c r="F284">
        <f>INDEX(mortality_0[PROBABILITY],MATCH(E284, mortality_0[AGE]))</f>
        <v>2.6120999999999998E-2</v>
      </c>
      <c r="G284">
        <f t="shared" si="53"/>
        <v>2.2032536852807372E-3</v>
      </c>
      <c r="H284">
        <f>INDEX(valuation_rate_0[rate],0+1)</f>
        <v>4.2500000000000003E-2</v>
      </c>
      <c r="I284">
        <f t="shared" si="54"/>
        <v>0.37602135002074066</v>
      </c>
      <c r="J284">
        <f>IF(A284&gt;0,J283+L283-M283-N283,INDEX(extract[FUND_VALUE], 1))</f>
        <v>100658.1308049522</v>
      </c>
      <c r="K284">
        <f>IF((B284&lt;INDEX(extract[GUARANTEE_END], 1)),INDEX(extract[CURRENT_RATE], 1),INDEX(extract[MINIMUM_RATE], 1))</f>
        <v>0.01</v>
      </c>
      <c r="L284">
        <f t="shared" si="55"/>
        <v>83.499756021549388</v>
      </c>
      <c r="M284">
        <f t="shared" si="56"/>
        <v>221.77539764948145</v>
      </c>
      <c r="N284">
        <f>0</f>
        <v>0</v>
      </c>
      <c r="O284">
        <f>IF((D284&lt;=INDEX(surr_charge_sch_0[POLICY_YEAR],COUNTA(surr_charge_sch_0[POLICY_YEAR]))),INDEX(surr_charge_sch_0[SURRENDER_CHARGE_PERCENT],MATCH(D284, surr_charge_sch_0[POLICY_YEAR])),INDEX(surr_charge_sch_0[SURRENDER_CHARGE_PERCENT],COUNTA(surr_charge_sch_0[SURRENDER_CHARGE_PERCENT])))</f>
        <v>0</v>
      </c>
      <c r="P284">
        <f>IF((A284=0),INDEX(extract[AVAILABLE_FPWD], 1),(IF(MOD(C284, 12)=0,J284*INDEX(extract[FREE_PWD_PERCENT], 1),P283)))</f>
        <v>10065.813080495222</v>
      </c>
      <c r="Q284">
        <f t="shared" si="57"/>
        <v>90592.317724456982</v>
      </c>
      <c r="R284">
        <f t="shared" si="58"/>
        <v>0</v>
      </c>
      <c r="S284">
        <f t="shared" si="59"/>
        <v>100658.1308049522</v>
      </c>
      <c r="T284">
        <f t="shared" si="60"/>
        <v>37849.606235842431</v>
      </c>
      <c r="U284">
        <f t="shared" si="61"/>
        <v>0</v>
      </c>
      <c r="V284">
        <f t="shared" si="62"/>
        <v>13564.23402427037</v>
      </c>
      <c r="W284">
        <f t="shared" si="63"/>
        <v>51413.840260112804</v>
      </c>
      <c r="X284">
        <f t="shared" si="64"/>
        <v>95873.677984339738</v>
      </c>
    </row>
    <row r="285" spans="1:24" x14ac:dyDescent="0.3">
      <c r="A285">
        <v>283</v>
      </c>
      <c r="B285">
        <f>IF(A285&gt;0,EOMONTH(B284,1),INDEX(extract[VALUATION_DATE], 1))</f>
        <v>53904</v>
      </c>
      <c r="C285">
        <f>IF(A285=0,DAYS360(INDEX(extract[ISSUE_DATE], 1),B285)/30,C284+1)</f>
        <v>301</v>
      </c>
      <c r="D285">
        <f t="shared" si="52"/>
        <v>26</v>
      </c>
      <c r="E285">
        <f>INDEX(extract[ISSUE_AGE], 1)+D285-1</f>
        <v>73</v>
      </c>
      <c r="F285">
        <f>INDEX(mortality_0[PROBABILITY],MATCH(E285, mortality_0[AGE]))</f>
        <v>2.6120999999999998E-2</v>
      </c>
      <c r="G285">
        <f t="shared" si="53"/>
        <v>2.2032536852807372E-3</v>
      </c>
      <c r="H285">
        <f>INDEX(valuation_rate_0[rate],0+1)</f>
        <v>4.2500000000000003E-2</v>
      </c>
      <c r="I285">
        <f t="shared" si="54"/>
        <v>0.37471938937464483</v>
      </c>
      <c r="J285">
        <f>IF(A285&gt;0,J284+L284-M284-N284,INDEX(extract[FUND_VALUE], 1))</f>
        <v>100519.85516332428</v>
      </c>
      <c r="K285">
        <f>IF((B285&lt;INDEX(extract[GUARANTEE_END], 1)),INDEX(extract[CURRENT_RATE], 1),INDEX(extract[MINIMUM_RATE], 1))</f>
        <v>0.01</v>
      </c>
      <c r="L285">
        <f t="shared" si="55"/>
        <v>83.385051106533354</v>
      </c>
      <c r="M285">
        <f t="shared" si="56"/>
        <v>221.47074133248015</v>
      </c>
      <c r="N285">
        <f>0</f>
        <v>0</v>
      </c>
      <c r="O285">
        <f>IF((D285&lt;=INDEX(surr_charge_sch_0[POLICY_YEAR],COUNTA(surr_charge_sch_0[POLICY_YEAR]))),INDEX(surr_charge_sch_0[SURRENDER_CHARGE_PERCENT],MATCH(D285, surr_charge_sch_0[POLICY_YEAR])),INDEX(surr_charge_sch_0[SURRENDER_CHARGE_PERCENT],COUNTA(surr_charge_sch_0[SURRENDER_CHARGE_PERCENT])))</f>
        <v>0</v>
      </c>
      <c r="P285">
        <f>IF((A285=0),INDEX(extract[AVAILABLE_FPWD], 1),(IF(MOD(C285, 12)=0,J285*INDEX(extract[FREE_PWD_PERCENT], 1),P284)))</f>
        <v>10065.813080495222</v>
      </c>
      <c r="Q285">
        <f t="shared" si="57"/>
        <v>90454.042082829052</v>
      </c>
      <c r="R285">
        <f t="shared" si="58"/>
        <v>0</v>
      </c>
      <c r="S285">
        <f t="shared" si="59"/>
        <v>100519.85516332428</v>
      </c>
      <c r="T285">
        <f t="shared" si="60"/>
        <v>37666.738746828611</v>
      </c>
      <c r="U285">
        <f t="shared" si="61"/>
        <v>0</v>
      </c>
      <c r="V285">
        <f t="shared" si="62"/>
        <v>13647.626308695915</v>
      </c>
      <c r="W285">
        <f t="shared" si="63"/>
        <v>51314.365055524526</v>
      </c>
      <c r="X285">
        <f t="shared" si="64"/>
        <v>95873.677984339738</v>
      </c>
    </row>
    <row r="286" spans="1:24" x14ac:dyDescent="0.3">
      <c r="A286">
        <v>284</v>
      </c>
      <c r="B286">
        <f>IF(A286&gt;0,EOMONTH(B285,1),INDEX(extract[VALUATION_DATE], 1))</f>
        <v>53935</v>
      </c>
      <c r="C286">
        <f>IF(A286=0,DAYS360(INDEX(extract[ISSUE_DATE], 1),B286)/30,C285+1)</f>
        <v>302</v>
      </c>
      <c r="D286">
        <f t="shared" si="52"/>
        <v>26</v>
      </c>
      <c r="E286">
        <f>INDEX(extract[ISSUE_AGE], 1)+D286-1</f>
        <v>73</v>
      </c>
      <c r="F286">
        <f>INDEX(mortality_0[PROBABILITY],MATCH(E286, mortality_0[AGE]))</f>
        <v>2.6120999999999998E-2</v>
      </c>
      <c r="G286">
        <f t="shared" si="53"/>
        <v>2.2032536852807372E-3</v>
      </c>
      <c r="H286">
        <f>INDEX(valuation_rate_0[rate],0+1)</f>
        <v>4.2500000000000003E-2</v>
      </c>
      <c r="I286">
        <f t="shared" si="54"/>
        <v>0.3734219367213103</v>
      </c>
      <c r="J286">
        <f>IF(A286&gt;0,J285+L285-M285-N285,INDEX(extract[FUND_VALUE], 1))</f>
        <v>100381.76947309833</v>
      </c>
      <c r="K286">
        <f>IF((B286&lt;INDEX(extract[GUARANTEE_END], 1)),INDEX(extract[CURRENT_RATE], 1),INDEX(extract[MINIMUM_RATE], 1))</f>
        <v>0.01</v>
      </c>
      <c r="L286">
        <f t="shared" si="55"/>
        <v>83.270503763445134</v>
      </c>
      <c r="M286">
        <f t="shared" si="56"/>
        <v>221.16650352660531</v>
      </c>
      <c r="N286">
        <f>0</f>
        <v>0</v>
      </c>
      <c r="O286">
        <f>IF((D286&lt;=INDEX(surr_charge_sch_0[POLICY_YEAR],COUNTA(surr_charge_sch_0[POLICY_YEAR]))),INDEX(surr_charge_sch_0[SURRENDER_CHARGE_PERCENT],MATCH(D286, surr_charge_sch_0[POLICY_YEAR])),INDEX(surr_charge_sch_0[SURRENDER_CHARGE_PERCENT],COUNTA(surr_charge_sch_0[SURRENDER_CHARGE_PERCENT])))</f>
        <v>0</v>
      </c>
      <c r="P286">
        <f>IF((A286=0),INDEX(extract[AVAILABLE_FPWD], 1),(IF(MOD(C286, 12)=0,J286*INDEX(extract[FREE_PWD_PERCENT], 1),P285)))</f>
        <v>10065.813080495222</v>
      </c>
      <c r="Q286">
        <f t="shared" si="57"/>
        <v>90315.956392603111</v>
      </c>
      <c r="R286">
        <f t="shared" si="58"/>
        <v>0</v>
      </c>
      <c r="S286">
        <f t="shared" si="59"/>
        <v>100381.76947309833</v>
      </c>
      <c r="T286">
        <f t="shared" si="60"/>
        <v>37484.754768156483</v>
      </c>
      <c r="U286">
        <f t="shared" si="61"/>
        <v>0</v>
      </c>
      <c r="V286">
        <f t="shared" si="62"/>
        <v>13730.615689652372</v>
      </c>
      <c r="W286">
        <f t="shared" si="63"/>
        <v>51215.370457808851</v>
      </c>
      <c r="X286">
        <f t="shared" si="64"/>
        <v>95873.677984339738</v>
      </c>
    </row>
    <row r="287" spans="1:24" x14ac:dyDescent="0.3">
      <c r="A287">
        <v>285</v>
      </c>
      <c r="B287">
        <f>IF(A287&gt;0,EOMONTH(B286,1),INDEX(extract[VALUATION_DATE], 1))</f>
        <v>53965</v>
      </c>
      <c r="C287">
        <f>IF(A287=0,DAYS360(INDEX(extract[ISSUE_DATE], 1),B287)/30,C286+1)</f>
        <v>303</v>
      </c>
      <c r="D287">
        <f t="shared" si="52"/>
        <v>26</v>
      </c>
      <c r="E287">
        <f>INDEX(extract[ISSUE_AGE], 1)+D287-1</f>
        <v>73</v>
      </c>
      <c r="F287">
        <f>INDEX(mortality_0[PROBABILITY],MATCH(E287, mortality_0[AGE]))</f>
        <v>2.6120999999999998E-2</v>
      </c>
      <c r="G287">
        <f t="shared" si="53"/>
        <v>2.2032536852807372E-3</v>
      </c>
      <c r="H287">
        <f>INDEX(valuation_rate_0[rate],0+1)</f>
        <v>4.2500000000000003E-2</v>
      </c>
      <c r="I287">
        <f t="shared" si="54"/>
        <v>0.37212897645197129</v>
      </c>
      <c r="J287">
        <f>IF(A287&gt;0,J286+L286-M286-N286,INDEX(extract[FUND_VALUE], 1))</f>
        <v>100243.87347333517</v>
      </c>
      <c r="K287">
        <f>IF((B287&lt;INDEX(extract[GUARANTEE_END], 1)),INDEX(extract[CURRENT_RATE], 1),INDEX(extract[MINIMUM_RATE], 1))</f>
        <v>0.01</v>
      </c>
      <c r="L287">
        <f t="shared" si="55"/>
        <v>83.15611377582573</v>
      </c>
      <c r="M287">
        <f t="shared" si="56"/>
        <v>220.86268365694164</v>
      </c>
      <c r="N287">
        <f>0</f>
        <v>0</v>
      </c>
      <c r="O287">
        <f>IF((D287&lt;=INDEX(surr_charge_sch_0[POLICY_YEAR],COUNTA(surr_charge_sch_0[POLICY_YEAR]))),INDEX(surr_charge_sch_0[SURRENDER_CHARGE_PERCENT],MATCH(D287, surr_charge_sch_0[POLICY_YEAR])),INDEX(surr_charge_sch_0[SURRENDER_CHARGE_PERCENT],COUNTA(surr_charge_sch_0[SURRENDER_CHARGE_PERCENT])))</f>
        <v>0</v>
      </c>
      <c r="P287">
        <f>IF((A287=0),INDEX(extract[AVAILABLE_FPWD], 1),(IF(MOD(C287, 12)=0,J287*INDEX(extract[FREE_PWD_PERCENT], 1),P286)))</f>
        <v>10065.813080495222</v>
      </c>
      <c r="Q287">
        <f t="shared" si="57"/>
        <v>90178.060392839951</v>
      </c>
      <c r="R287">
        <f t="shared" si="58"/>
        <v>0</v>
      </c>
      <c r="S287">
        <f t="shared" si="59"/>
        <v>100243.87347333517</v>
      </c>
      <c r="T287">
        <f t="shared" si="60"/>
        <v>37303.650031213132</v>
      </c>
      <c r="U287">
        <f t="shared" si="61"/>
        <v>0</v>
      </c>
      <c r="V287">
        <f t="shared" si="62"/>
        <v>13813.204113737158</v>
      </c>
      <c r="W287">
        <f t="shared" si="63"/>
        <v>51116.854144950288</v>
      </c>
      <c r="X287">
        <f t="shared" si="64"/>
        <v>95873.677984339738</v>
      </c>
    </row>
    <row r="288" spans="1:24" x14ac:dyDescent="0.3">
      <c r="A288">
        <v>286</v>
      </c>
      <c r="B288">
        <f>IF(A288&gt;0,EOMONTH(B287,1),INDEX(extract[VALUATION_DATE], 1))</f>
        <v>53996</v>
      </c>
      <c r="C288">
        <f>IF(A288=0,DAYS360(INDEX(extract[ISSUE_DATE], 1),B288)/30,C287+1)</f>
        <v>304</v>
      </c>
      <c r="D288">
        <f t="shared" si="52"/>
        <v>26</v>
      </c>
      <c r="E288">
        <f>INDEX(extract[ISSUE_AGE], 1)+D288-1</f>
        <v>73</v>
      </c>
      <c r="F288">
        <f>INDEX(mortality_0[PROBABILITY],MATCH(E288, mortality_0[AGE]))</f>
        <v>2.6120999999999998E-2</v>
      </c>
      <c r="G288">
        <f t="shared" si="53"/>
        <v>2.2032536852807372E-3</v>
      </c>
      <c r="H288">
        <f>INDEX(valuation_rate_0[rate],0+1)</f>
        <v>4.2500000000000003E-2</v>
      </c>
      <c r="I288">
        <f t="shared" si="54"/>
        <v>0.37084049301190686</v>
      </c>
      <c r="J288">
        <f>IF(A288&gt;0,J287+L287-M287-N287,INDEX(extract[FUND_VALUE], 1))</f>
        <v>100106.16690345405</v>
      </c>
      <c r="K288">
        <f>IF((B288&lt;INDEX(extract[GUARANTEE_END], 1)),INDEX(extract[CURRENT_RATE], 1),INDEX(extract[MINIMUM_RATE], 1))</f>
        <v>0.01</v>
      </c>
      <c r="L288">
        <f t="shared" si="55"/>
        <v>83.041880927513461</v>
      </c>
      <c r="M288">
        <f t="shared" si="56"/>
        <v>220.5592811493637</v>
      </c>
      <c r="N288">
        <f>0</f>
        <v>0</v>
      </c>
      <c r="O288">
        <f>IF((D288&lt;=INDEX(surr_charge_sch_0[POLICY_YEAR],COUNTA(surr_charge_sch_0[POLICY_YEAR]))),INDEX(surr_charge_sch_0[SURRENDER_CHARGE_PERCENT],MATCH(D288, surr_charge_sch_0[POLICY_YEAR])),INDEX(surr_charge_sch_0[SURRENDER_CHARGE_PERCENT],COUNTA(surr_charge_sch_0[SURRENDER_CHARGE_PERCENT])))</f>
        <v>0</v>
      </c>
      <c r="P288">
        <f>IF((A288=0),INDEX(extract[AVAILABLE_FPWD], 1),(IF(MOD(C288, 12)=0,J288*INDEX(extract[FREE_PWD_PERCENT], 1),P287)))</f>
        <v>10065.813080495222</v>
      </c>
      <c r="Q288">
        <f t="shared" si="57"/>
        <v>90040.35382295883</v>
      </c>
      <c r="R288">
        <f t="shared" si="58"/>
        <v>0</v>
      </c>
      <c r="S288">
        <f t="shared" si="59"/>
        <v>100106.16690345405</v>
      </c>
      <c r="T288">
        <f t="shared" si="60"/>
        <v>37123.420288009132</v>
      </c>
      <c r="U288">
        <f t="shared" si="61"/>
        <v>0</v>
      </c>
      <c r="V288">
        <f t="shared" si="62"/>
        <v>13895.393518142851</v>
      </c>
      <c r="W288">
        <f t="shared" si="63"/>
        <v>51018.813806151986</v>
      </c>
      <c r="X288">
        <f t="shared" si="64"/>
        <v>95873.677984339738</v>
      </c>
    </row>
    <row r="289" spans="1:24" x14ac:dyDescent="0.3">
      <c r="A289">
        <v>287</v>
      </c>
      <c r="B289">
        <f>IF(A289&gt;0,EOMONTH(B288,1),INDEX(extract[VALUATION_DATE], 1))</f>
        <v>54026</v>
      </c>
      <c r="C289">
        <f>IF(A289=0,DAYS360(INDEX(extract[ISSUE_DATE], 1),B289)/30,C288+1)</f>
        <v>305</v>
      </c>
      <c r="D289">
        <f t="shared" si="52"/>
        <v>26</v>
      </c>
      <c r="E289">
        <f>INDEX(extract[ISSUE_AGE], 1)+D289-1</f>
        <v>73</v>
      </c>
      <c r="F289">
        <f>INDEX(mortality_0[PROBABILITY],MATCH(E289, mortality_0[AGE]))</f>
        <v>2.6120999999999998E-2</v>
      </c>
      <c r="G289">
        <f t="shared" si="53"/>
        <v>2.2032536852807372E-3</v>
      </c>
      <c r="H289">
        <f>INDEX(valuation_rate_0[rate],0+1)</f>
        <v>4.2500000000000003E-2</v>
      </c>
      <c r="I289">
        <f t="shared" si="54"/>
        <v>0.36955647090025379</v>
      </c>
      <c r="J289">
        <f>IF(A289&gt;0,J288+L288-M288-N288,INDEX(extract[FUND_VALUE], 1))</f>
        <v>99968.649503232198</v>
      </c>
      <c r="K289">
        <f>IF((B289&lt;INDEX(extract[GUARANTEE_END], 1)),INDEX(extract[CURRENT_RATE], 1),INDEX(extract[MINIMUM_RATE], 1))</f>
        <v>0.01</v>
      </c>
      <c r="L289">
        <f t="shared" si="55"/>
        <v>82.927805002643638</v>
      </c>
      <c r="M289">
        <f t="shared" si="56"/>
        <v>220.25629543053466</v>
      </c>
      <c r="N289">
        <f>0</f>
        <v>0</v>
      </c>
      <c r="O289">
        <f>IF((D289&lt;=INDEX(surr_charge_sch_0[POLICY_YEAR],COUNTA(surr_charge_sch_0[POLICY_YEAR]))),INDEX(surr_charge_sch_0[SURRENDER_CHARGE_PERCENT],MATCH(D289, surr_charge_sch_0[POLICY_YEAR])),INDEX(surr_charge_sch_0[SURRENDER_CHARGE_PERCENT],COUNTA(surr_charge_sch_0[SURRENDER_CHARGE_PERCENT])))</f>
        <v>0</v>
      </c>
      <c r="P289">
        <f>IF((A289=0),INDEX(extract[AVAILABLE_FPWD], 1),(IF(MOD(C289, 12)=0,J289*INDEX(extract[FREE_PWD_PERCENT], 1),P288)))</f>
        <v>10065.813080495222</v>
      </c>
      <c r="Q289">
        <f t="shared" si="57"/>
        <v>89902.836422736975</v>
      </c>
      <c r="R289">
        <f t="shared" si="58"/>
        <v>0</v>
      </c>
      <c r="S289">
        <f t="shared" si="59"/>
        <v>99968.649503232198</v>
      </c>
      <c r="T289">
        <f t="shared" si="60"/>
        <v>36944.061311078898</v>
      </c>
      <c r="U289">
        <f t="shared" si="61"/>
        <v>0</v>
      </c>
      <c r="V289">
        <f t="shared" si="62"/>
        <v>13977.185830702634</v>
      </c>
      <c r="W289">
        <f t="shared" si="63"/>
        <v>50921.247141781532</v>
      </c>
      <c r="X289">
        <f t="shared" si="64"/>
        <v>95873.677984339738</v>
      </c>
    </row>
    <row r="290" spans="1:24" x14ac:dyDescent="0.3">
      <c r="A290">
        <v>288</v>
      </c>
      <c r="B290">
        <f>IF(A290&gt;0,EOMONTH(B289,1),INDEX(extract[VALUATION_DATE], 1))</f>
        <v>54057</v>
      </c>
      <c r="C290">
        <f>IF(A290=0,DAYS360(INDEX(extract[ISSUE_DATE], 1),B290)/30,C289+1)</f>
        <v>306</v>
      </c>
      <c r="D290">
        <f t="shared" si="52"/>
        <v>26</v>
      </c>
      <c r="E290">
        <f>INDEX(extract[ISSUE_AGE], 1)+D290-1</f>
        <v>73</v>
      </c>
      <c r="F290">
        <f>INDEX(mortality_0[PROBABILITY],MATCH(E290, mortality_0[AGE]))</f>
        <v>2.6120999999999998E-2</v>
      </c>
      <c r="G290">
        <f t="shared" si="53"/>
        <v>2.2032536852807372E-3</v>
      </c>
      <c r="H290">
        <f>INDEX(valuation_rate_0[rate],0+1)</f>
        <v>4.2500000000000003E-2</v>
      </c>
      <c r="I290">
        <f t="shared" si="54"/>
        <v>0.36827689466981994</v>
      </c>
      <c r="J290">
        <f>IF(A290&gt;0,J289+L289-M289-N289,INDEX(extract[FUND_VALUE], 1))</f>
        <v>99831.321012804314</v>
      </c>
      <c r="K290">
        <f>IF((B290&lt;INDEX(extract[GUARANTEE_END], 1)),INDEX(extract[CURRENT_RATE], 1),INDEX(extract[MINIMUM_RATE], 1))</f>
        <v>0.01</v>
      </c>
      <c r="L290">
        <f t="shared" si="55"/>
        <v>82.813885785648097</v>
      </c>
      <c r="M290">
        <f t="shared" si="56"/>
        <v>219.9537259279054</v>
      </c>
      <c r="N290">
        <f>0</f>
        <v>0</v>
      </c>
      <c r="O290">
        <f>IF((D290&lt;=INDEX(surr_charge_sch_0[POLICY_YEAR],COUNTA(surr_charge_sch_0[POLICY_YEAR]))),INDEX(surr_charge_sch_0[SURRENDER_CHARGE_PERCENT],MATCH(D290, surr_charge_sch_0[POLICY_YEAR])),INDEX(surr_charge_sch_0[SURRENDER_CHARGE_PERCENT],COUNTA(surr_charge_sch_0[SURRENDER_CHARGE_PERCENT])))</f>
        <v>0</v>
      </c>
      <c r="P290">
        <f>IF((A290=0),INDEX(extract[AVAILABLE_FPWD], 1),(IF(MOD(C290, 12)=0,J290*INDEX(extract[FREE_PWD_PERCENT], 1),P289)))</f>
        <v>10065.813080495222</v>
      </c>
      <c r="Q290">
        <f t="shared" si="57"/>
        <v>89765.50793230909</v>
      </c>
      <c r="R290">
        <f t="shared" si="58"/>
        <v>0</v>
      </c>
      <c r="S290">
        <f t="shared" si="59"/>
        <v>99831.321012804314</v>
      </c>
      <c r="T290">
        <f t="shared" si="60"/>
        <v>36765.568893381518</v>
      </c>
      <c r="U290">
        <f t="shared" si="61"/>
        <v>0</v>
      </c>
      <c r="V290">
        <f t="shared" si="62"/>
        <v>14058.582969935505</v>
      </c>
      <c r="W290">
        <f t="shared" si="63"/>
        <v>50824.15186331702</v>
      </c>
      <c r="X290">
        <f t="shared" si="64"/>
        <v>95873.677984339738</v>
      </c>
    </row>
    <row r="291" spans="1:24" x14ac:dyDescent="0.3">
      <c r="A291">
        <v>289</v>
      </c>
      <c r="B291">
        <f>IF(A291&gt;0,EOMONTH(B290,1),INDEX(extract[VALUATION_DATE], 1))</f>
        <v>54088</v>
      </c>
      <c r="C291">
        <f>IF(A291=0,DAYS360(INDEX(extract[ISSUE_DATE], 1),B291)/30,C290+1)</f>
        <v>307</v>
      </c>
      <c r="D291">
        <f t="shared" si="52"/>
        <v>26</v>
      </c>
      <c r="E291">
        <f>INDEX(extract[ISSUE_AGE], 1)+D291-1</f>
        <v>73</v>
      </c>
      <c r="F291">
        <f>INDEX(mortality_0[PROBABILITY],MATCH(E291, mortality_0[AGE]))</f>
        <v>2.6120999999999998E-2</v>
      </c>
      <c r="G291">
        <f t="shared" si="53"/>
        <v>2.2032536852807372E-3</v>
      </c>
      <c r="H291">
        <f>INDEX(valuation_rate_0[rate],0+1)</f>
        <v>4.2500000000000003E-2</v>
      </c>
      <c r="I291">
        <f t="shared" si="54"/>
        <v>0.36700174892689857</v>
      </c>
      <c r="J291">
        <f>IF(A291&gt;0,J290+L290-M290-N290,INDEX(extract[FUND_VALUE], 1))</f>
        <v>99694.181172662065</v>
      </c>
      <c r="K291">
        <f>IF((B291&lt;INDEX(extract[GUARANTEE_END], 1)),INDEX(extract[CURRENT_RATE], 1),INDEX(extract[MINIMUM_RATE], 1))</f>
        <v>0.01</v>
      </c>
      <c r="L291">
        <f t="shared" si="55"/>
        <v>82.700123061254757</v>
      </c>
      <c r="M291">
        <f t="shared" si="56"/>
        <v>219.65157206971318</v>
      </c>
      <c r="N291">
        <f>0</f>
        <v>0</v>
      </c>
      <c r="O291">
        <f>IF((D291&lt;=INDEX(surr_charge_sch_0[POLICY_YEAR],COUNTA(surr_charge_sch_0[POLICY_YEAR]))),INDEX(surr_charge_sch_0[SURRENDER_CHARGE_PERCENT],MATCH(D291, surr_charge_sch_0[POLICY_YEAR])),INDEX(surr_charge_sch_0[SURRENDER_CHARGE_PERCENT],COUNTA(surr_charge_sch_0[SURRENDER_CHARGE_PERCENT])))</f>
        <v>0</v>
      </c>
      <c r="P291">
        <f>IF((A291=0),INDEX(extract[AVAILABLE_FPWD], 1),(IF(MOD(C291, 12)=0,J291*INDEX(extract[FREE_PWD_PERCENT], 1),P290)))</f>
        <v>10065.813080495222</v>
      </c>
      <c r="Q291">
        <f t="shared" si="57"/>
        <v>89628.368092166842</v>
      </c>
      <c r="R291">
        <f t="shared" si="58"/>
        <v>0</v>
      </c>
      <c r="S291">
        <f t="shared" si="59"/>
        <v>99694.181172662065</v>
      </c>
      <c r="T291">
        <f t="shared" si="60"/>
        <v>36587.938848202059</v>
      </c>
      <c r="U291">
        <f t="shared" si="61"/>
        <v>0</v>
      </c>
      <c r="V291">
        <f t="shared" si="62"/>
        <v>14139.586845091291</v>
      </c>
      <c r="W291">
        <f t="shared" si="63"/>
        <v>50727.525693293348</v>
      </c>
      <c r="X291">
        <f t="shared" si="64"/>
        <v>95873.677984339738</v>
      </c>
    </row>
    <row r="292" spans="1:24" x14ac:dyDescent="0.3">
      <c r="A292">
        <v>290</v>
      </c>
      <c r="B292">
        <f>IF(A292&gt;0,EOMONTH(B291,1),INDEX(extract[VALUATION_DATE], 1))</f>
        <v>54117</v>
      </c>
      <c r="C292">
        <f>IF(A292=0,DAYS360(INDEX(extract[ISSUE_DATE], 1),B292)/30,C291+1)</f>
        <v>308</v>
      </c>
      <c r="D292">
        <f t="shared" si="52"/>
        <v>26</v>
      </c>
      <c r="E292">
        <f>INDEX(extract[ISSUE_AGE], 1)+D292-1</f>
        <v>73</v>
      </c>
      <c r="F292">
        <f>INDEX(mortality_0[PROBABILITY],MATCH(E292, mortality_0[AGE]))</f>
        <v>2.6120999999999998E-2</v>
      </c>
      <c r="G292">
        <f t="shared" si="53"/>
        <v>2.2032536852807372E-3</v>
      </c>
      <c r="H292">
        <f>INDEX(valuation_rate_0[rate],0+1)</f>
        <v>4.2500000000000003E-2</v>
      </c>
      <c r="I292">
        <f t="shared" si="54"/>
        <v>0.36573101833108318</v>
      </c>
      <c r="J292">
        <f>IF(A292&gt;0,J291+L291-M291-N291,INDEX(extract[FUND_VALUE], 1))</f>
        <v>99557.229723653611</v>
      </c>
      <c r="K292">
        <f>IF((B292&lt;INDEX(extract[GUARANTEE_END], 1)),INDEX(extract[CURRENT_RATE], 1),INDEX(extract[MINIMUM_RATE], 1))</f>
        <v>0.01</v>
      </c>
      <c r="L292">
        <f t="shared" si="55"/>
        <v>82.586516614487309</v>
      </c>
      <c r="M292">
        <f t="shared" si="56"/>
        <v>219.34983328498078</v>
      </c>
      <c r="N292">
        <f>0</f>
        <v>0</v>
      </c>
      <c r="O292">
        <f>IF((D292&lt;=INDEX(surr_charge_sch_0[POLICY_YEAR],COUNTA(surr_charge_sch_0[POLICY_YEAR]))),INDEX(surr_charge_sch_0[SURRENDER_CHARGE_PERCENT],MATCH(D292, surr_charge_sch_0[POLICY_YEAR])),INDEX(surr_charge_sch_0[SURRENDER_CHARGE_PERCENT],COUNTA(surr_charge_sch_0[SURRENDER_CHARGE_PERCENT])))</f>
        <v>0</v>
      </c>
      <c r="P292">
        <f>IF((A292=0),INDEX(extract[AVAILABLE_FPWD], 1),(IF(MOD(C292, 12)=0,J292*INDEX(extract[FREE_PWD_PERCENT], 1),P291)))</f>
        <v>10065.813080495222</v>
      </c>
      <c r="Q292">
        <f t="shared" si="57"/>
        <v>89491.416643158387</v>
      </c>
      <c r="R292">
        <f t="shared" si="58"/>
        <v>0</v>
      </c>
      <c r="S292">
        <f t="shared" si="59"/>
        <v>99557.229723653611</v>
      </c>
      <c r="T292">
        <f t="shared" si="60"/>
        <v>36411.167009053417</v>
      </c>
      <c r="U292">
        <f t="shared" si="61"/>
        <v>0</v>
      </c>
      <c r="V292">
        <f t="shared" si="62"/>
        <v>14220.199356195419</v>
      </c>
      <c r="W292">
        <f t="shared" si="63"/>
        <v>50631.366365248832</v>
      </c>
      <c r="X292">
        <f t="shared" si="64"/>
        <v>95873.677984339738</v>
      </c>
    </row>
    <row r="293" spans="1:24" x14ac:dyDescent="0.3">
      <c r="A293">
        <v>291</v>
      </c>
      <c r="B293">
        <f>IF(A293&gt;0,EOMONTH(B292,1),INDEX(extract[VALUATION_DATE], 1))</f>
        <v>54148</v>
      </c>
      <c r="C293">
        <f>IF(A293=0,DAYS360(INDEX(extract[ISSUE_DATE], 1),B293)/30,C292+1)</f>
        <v>309</v>
      </c>
      <c r="D293">
        <f t="shared" si="52"/>
        <v>26</v>
      </c>
      <c r="E293">
        <f>INDEX(extract[ISSUE_AGE], 1)+D293-1</f>
        <v>73</v>
      </c>
      <c r="F293">
        <f>INDEX(mortality_0[PROBABILITY],MATCH(E293, mortality_0[AGE]))</f>
        <v>2.6120999999999998E-2</v>
      </c>
      <c r="G293">
        <f t="shared" si="53"/>
        <v>2.2032536852807372E-3</v>
      </c>
      <c r="H293">
        <f>INDEX(valuation_rate_0[rate],0+1)</f>
        <v>4.2500000000000003E-2</v>
      </c>
      <c r="I293">
        <f t="shared" si="54"/>
        <v>0.36446468759508277</v>
      </c>
      <c r="J293">
        <f>IF(A293&gt;0,J292+L292-M292-N292,INDEX(extract[FUND_VALUE], 1))</f>
        <v>99420.46640698312</v>
      </c>
      <c r="K293">
        <f>IF((B293&lt;INDEX(extract[GUARANTEE_END], 1)),INDEX(extract[CURRENT_RATE], 1),INDEX(extract[MINIMUM_RATE], 1))</f>
        <v>0.01</v>
      </c>
      <c r="L293">
        <f t="shared" si="55"/>
        <v>82.473066230664742</v>
      </c>
      <c r="M293">
        <f t="shared" si="56"/>
        <v>219.04850900351528</v>
      </c>
      <c r="N293">
        <f>0</f>
        <v>0</v>
      </c>
      <c r="O293">
        <f>IF((D293&lt;=INDEX(surr_charge_sch_0[POLICY_YEAR],COUNTA(surr_charge_sch_0[POLICY_YEAR]))),INDEX(surr_charge_sch_0[SURRENDER_CHARGE_PERCENT],MATCH(D293, surr_charge_sch_0[POLICY_YEAR])),INDEX(surr_charge_sch_0[SURRENDER_CHARGE_PERCENT],COUNTA(surr_charge_sch_0[SURRENDER_CHARGE_PERCENT])))</f>
        <v>0</v>
      </c>
      <c r="P293">
        <f>IF((A293=0),INDEX(extract[AVAILABLE_FPWD], 1),(IF(MOD(C293, 12)=0,J293*INDEX(extract[FREE_PWD_PERCENT], 1),P292)))</f>
        <v>10065.813080495222</v>
      </c>
      <c r="Q293">
        <f t="shared" si="57"/>
        <v>89354.653326487896</v>
      </c>
      <c r="R293">
        <f t="shared" si="58"/>
        <v>0</v>
      </c>
      <c r="S293">
        <f t="shared" si="59"/>
        <v>99420.46640698312</v>
      </c>
      <c r="T293">
        <f t="shared" si="60"/>
        <v>36235.249229578527</v>
      </c>
      <c r="U293">
        <f t="shared" si="61"/>
        <v>0</v>
      </c>
      <c r="V293">
        <f t="shared" si="62"/>
        <v>14300.422394093488</v>
      </c>
      <c r="W293">
        <f t="shared" si="63"/>
        <v>50535.671623672017</v>
      </c>
      <c r="X293">
        <f t="shared" si="64"/>
        <v>95873.677984339738</v>
      </c>
    </row>
    <row r="294" spans="1:24" x14ac:dyDescent="0.3">
      <c r="A294">
        <v>292</v>
      </c>
      <c r="B294">
        <f>IF(A294&gt;0,EOMONTH(B293,1),INDEX(extract[VALUATION_DATE], 1))</f>
        <v>54178</v>
      </c>
      <c r="C294">
        <f>IF(A294=0,DAYS360(INDEX(extract[ISSUE_DATE], 1),B294)/30,C293+1)</f>
        <v>310</v>
      </c>
      <c r="D294">
        <f t="shared" si="52"/>
        <v>26</v>
      </c>
      <c r="E294">
        <f>INDEX(extract[ISSUE_AGE], 1)+D294-1</f>
        <v>73</v>
      </c>
      <c r="F294">
        <f>INDEX(mortality_0[PROBABILITY],MATCH(E294, mortality_0[AGE]))</f>
        <v>2.6120999999999998E-2</v>
      </c>
      <c r="G294">
        <f t="shared" si="53"/>
        <v>2.2032536852807372E-3</v>
      </c>
      <c r="H294">
        <f>INDEX(valuation_rate_0[rate],0+1)</f>
        <v>4.2500000000000003E-2</v>
      </c>
      <c r="I294">
        <f t="shared" si="54"/>
        <v>0.36320274148453813</v>
      </c>
      <c r="J294">
        <f>IF(A294&gt;0,J293+L293-M293-N293,INDEX(extract[FUND_VALUE], 1))</f>
        <v>99283.890964210266</v>
      </c>
      <c r="K294">
        <f>IF((B294&lt;INDEX(extract[GUARANTEE_END], 1)),INDEX(extract[CURRENT_RATE], 1),INDEX(extract[MINIMUM_RATE], 1))</f>
        <v>0.01</v>
      </c>
      <c r="L294">
        <f t="shared" si="55"/>
        <v>82.359771695400951</v>
      </c>
      <c r="M294">
        <f t="shared" si="56"/>
        <v>218.74759865590715</v>
      </c>
      <c r="N294">
        <f>0</f>
        <v>0</v>
      </c>
      <c r="O294">
        <f>IF((D294&lt;=INDEX(surr_charge_sch_0[POLICY_YEAR],COUNTA(surr_charge_sch_0[POLICY_YEAR]))),INDEX(surr_charge_sch_0[SURRENDER_CHARGE_PERCENT],MATCH(D294, surr_charge_sch_0[POLICY_YEAR])),INDEX(surr_charge_sch_0[SURRENDER_CHARGE_PERCENT],COUNTA(surr_charge_sch_0[SURRENDER_CHARGE_PERCENT])))</f>
        <v>0</v>
      </c>
      <c r="P294">
        <f>IF((A294=0),INDEX(extract[AVAILABLE_FPWD], 1),(IF(MOD(C294, 12)=0,J294*INDEX(extract[FREE_PWD_PERCENT], 1),P293)))</f>
        <v>10065.813080495222</v>
      </c>
      <c r="Q294">
        <f t="shared" si="57"/>
        <v>89218.077883715043</v>
      </c>
      <c r="R294">
        <f t="shared" si="58"/>
        <v>0</v>
      </c>
      <c r="S294">
        <f t="shared" si="59"/>
        <v>99283.890964210266</v>
      </c>
      <c r="T294">
        <f t="shared" si="60"/>
        <v>36060.181383453135</v>
      </c>
      <c r="U294">
        <f t="shared" si="61"/>
        <v>0</v>
      </c>
      <c r="V294">
        <f t="shared" si="62"/>
        <v>14380.257840495622</v>
      </c>
      <c r="W294">
        <f t="shared" si="63"/>
        <v>50440.439223948757</v>
      </c>
      <c r="X294">
        <f t="shared" si="64"/>
        <v>95873.677984339738</v>
      </c>
    </row>
    <row r="295" spans="1:24" x14ac:dyDescent="0.3">
      <c r="A295">
        <v>293</v>
      </c>
      <c r="B295">
        <f>IF(A295&gt;0,EOMONTH(B294,1),INDEX(extract[VALUATION_DATE], 1))</f>
        <v>54209</v>
      </c>
      <c r="C295">
        <f>IF(A295=0,DAYS360(INDEX(extract[ISSUE_DATE], 1),B295)/30,C294+1)</f>
        <v>311</v>
      </c>
      <c r="D295">
        <f t="shared" si="52"/>
        <v>26</v>
      </c>
      <c r="E295">
        <f>INDEX(extract[ISSUE_AGE], 1)+D295-1</f>
        <v>73</v>
      </c>
      <c r="F295">
        <f>INDEX(mortality_0[PROBABILITY],MATCH(E295, mortality_0[AGE]))</f>
        <v>2.6120999999999998E-2</v>
      </c>
      <c r="G295">
        <f t="shared" si="53"/>
        <v>2.2032536852807372E-3</v>
      </c>
      <c r="H295">
        <f>INDEX(valuation_rate_0[rate],0+1)</f>
        <v>4.2500000000000003E-2</v>
      </c>
      <c r="I295">
        <f t="shared" si="54"/>
        <v>0.36194516481783845</v>
      </c>
      <c r="J295">
        <f>IF(A295&gt;0,J294+L294-M294-N294,INDEX(extract[FUND_VALUE], 1))</f>
        <v>99147.503137249761</v>
      </c>
      <c r="K295">
        <f>IF((B295&lt;INDEX(extract[GUARANTEE_END], 1)),INDEX(extract[CURRENT_RATE], 1),INDEX(extract[MINIMUM_RATE], 1))</f>
        <v>0.01</v>
      </c>
      <c r="L295">
        <f t="shared" si="55"/>
        <v>82.246632794604366</v>
      </c>
      <c r="M295">
        <f t="shared" si="56"/>
        <v>218.44710167352898</v>
      </c>
      <c r="N295">
        <f>0</f>
        <v>0</v>
      </c>
      <c r="O295">
        <f>IF((D295&lt;=INDEX(surr_charge_sch_0[POLICY_YEAR],COUNTA(surr_charge_sch_0[POLICY_YEAR]))),INDEX(surr_charge_sch_0[SURRENDER_CHARGE_PERCENT],MATCH(D295, surr_charge_sch_0[POLICY_YEAR])),INDEX(surr_charge_sch_0[SURRENDER_CHARGE_PERCENT],COUNTA(surr_charge_sch_0[SURRENDER_CHARGE_PERCENT])))</f>
        <v>0</v>
      </c>
      <c r="P295">
        <f>IF((A295=0),INDEX(extract[AVAILABLE_FPWD], 1),(IF(MOD(C295, 12)=0,J295*INDEX(extract[FREE_PWD_PERCENT], 1),P294)))</f>
        <v>10065.813080495222</v>
      </c>
      <c r="Q295">
        <f t="shared" si="57"/>
        <v>89081.690056754538</v>
      </c>
      <c r="R295">
        <f t="shared" si="58"/>
        <v>0</v>
      </c>
      <c r="S295">
        <f t="shared" si="59"/>
        <v>99147.503137249761</v>
      </c>
      <c r="T295">
        <f t="shared" si="60"/>
        <v>35885.959364289018</v>
      </c>
      <c r="U295">
        <f t="shared" si="61"/>
        <v>0</v>
      </c>
      <c r="V295">
        <f t="shared" si="62"/>
        <v>14459.707568020607</v>
      </c>
      <c r="W295">
        <f t="shared" si="63"/>
        <v>50345.666932309628</v>
      </c>
      <c r="X295">
        <f t="shared" si="64"/>
        <v>95873.677984339738</v>
      </c>
    </row>
    <row r="296" spans="1:24" x14ac:dyDescent="0.3">
      <c r="A296">
        <v>294</v>
      </c>
      <c r="B296">
        <f>IF(A296&gt;0,EOMONTH(B295,1),INDEX(extract[VALUATION_DATE], 1))</f>
        <v>54239</v>
      </c>
      <c r="C296">
        <f>IF(A296=0,DAYS360(INDEX(extract[ISSUE_DATE], 1),B296)/30,C295+1)</f>
        <v>312</v>
      </c>
      <c r="D296">
        <f t="shared" si="52"/>
        <v>27</v>
      </c>
      <c r="E296">
        <f>INDEX(extract[ISSUE_AGE], 1)+D296-1</f>
        <v>74</v>
      </c>
      <c r="F296">
        <f>INDEX(mortality_0[PROBABILITY],MATCH(E296, mortality_0[AGE]))</f>
        <v>2.8832E-2</v>
      </c>
      <c r="G296">
        <f t="shared" si="53"/>
        <v>2.4350145430482861E-3</v>
      </c>
      <c r="H296">
        <f>INDEX(valuation_rate_0[rate],0+1)</f>
        <v>4.2500000000000003E-2</v>
      </c>
      <c r="I296">
        <f t="shared" si="54"/>
        <v>0.36069194246593872</v>
      </c>
      <c r="J296">
        <f>IF(A296&gt;0,J295+L295-M295-N295,INDEX(extract[FUND_VALUE], 1))</f>
        <v>99011.30266837083</v>
      </c>
      <c r="K296">
        <f>IF((B296&lt;INDEX(extract[GUARANTEE_END], 1)),INDEX(extract[CURRENT_RATE], 1),INDEX(extract[MINIMUM_RATE], 1))</f>
        <v>0.01</v>
      </c>
      <c r="L296">
        <f t="shared" si="55"/>
        <v>82.133649314477481</v>
      </c>
      <c r="M296">
        <f t="shared" si="56"/>
        <v>241.09396192363855</v>
      </c>
      <c r="N296">
        <f>0</f>
        <v>0</v>
      </c>
      <c r="O296">
        <f>IF((D296&lt;=INDEX(surr_charge_sch_0[POLICY_YEAR],COUNTA(surr_charge_sch_0[POLICY_YEAR]))),INDEX(surr_charge_sch_0[SURRENDER_CHARGE_PERCENT],MATCH(D296, surr_charge_sch_0[POLICY_YEAR])),INDEX(surr_charge_sch_0[SURRENDER_CHARGE_PERCENT],COUNTA(surr_charge_sch_0[SURRENDER_CHARGE_PERCENT])))</f>
        <v>0</v>
      </c>
      <c r="P296">
        <f>IF((A296=0),INDEX(extract[AVAILABLE_FPWD], 1),(IF(MOD(C296, 12)=0,J296*INDEX(extract[FREE_PWD_PERCENT], 1),P295)))</f>
        <v>9901.1302668370845</v>
      </c>
      <c r="Q296">
        <f t="shared" si="57"/>
        <v>89110.172401533753</v>
      </c>
      <c r="R296">
        <f t="shared" si="58"/>
        <v>0</v>
      </c>
      <c r="S296">
        <f t="shared" si="59"/>
        <v>99011.30266837083</v>
      </c>
      <c r="T296">
        <f t="shared" si="60"/>
        <v>35712.579085537654</v>
      </c>
      <c r="U296">
        <f t="shared" si="61"/>
        <v>0</v>
      </c>
      <c r="V296">
        <f t="shared" si="62"/>
        <v>14538.773440239811</v>
      </c>
      <c r="W296">
        <f t="shared" si="63"/>
        <v>50251.352525777467</v>
      </c>
      <c r="X296">
        <f t="shared" si="64"/>
        <v>95873.677984339738</v>
      </c>
    </row>
    <row r="297" spans="1:24" x14ac:dyDescent="0.3">
      <c r="A297">
        <v>295</v>
      </c>
      <c r="B297">
        <f>IF(A297&gt;0,EOMONTH(B296,1),INDEX(extract[VALUATION_DATE], 1))</f>
        <v>54270</v>
      </c>
      <c r="C297">
        <f>IF(A297=0,DAYS360(INDEX(extract[ISSUE_DATE], 1),B297)/30,C296+1)</f>
        <v>313</v>
      </c>
      <c r="D297">
        <f t="shared" si="52"/>
        <v>27</v>
      </c>
      <c r="E297">
        <f>INDEX(extract[ISSUE_AGE], 1)+D297-1</f>
        <v>74</v>
      </c>
      <c r="F297">
        <f>INDEX(mortality_0[PROBABILITY],MATCH(E297, mortality_0[AGE]))</f>
        <v>2.8832E-2</v>
      </c>
      <c r="G297">
        <f t="shared" si="53"/>
        <v>2.4350145430482861E-3</v>
      </c>
      <c r="H297">
        <f>INDEX(valuation_rate_0[rate],0+1)</f>
        <v>4.2500000000000003E-2</v>
      </c>
      <c r="I297">
        <f t="shared" si="54"/>
        <v>0.35944305935217774</v>
      </c>
      <c r="J297">
        <f>IF(A297&gt;0,J296+L296-M296-N296,INDEX(extract[FUND_VALUE], 1))</f>
        <v>98852.342355761662</v>
      </c>
      <c r="K297">
        <f>IF((B297&lt;INDEX(extract[GUARANTEE_END], 1)),INDEX(extract[CURRENT_RATE], 1),INDEX(extract[MINIMUM_RATE], 1))</f>
        <v>0.01</v>
      </c>
      <c r="L297">
        <f t="shared" si="55"/>
        <v>82.001785676499793</v>
      </c>
      <c r="M297">
        <f t="shared" si="56"/>
        <v>240.70689125066772</v>
      </c>
      <c r="N297">
        <f>0</f>
        <v>0</v>
      </c>
      <c r="O297">
        <f>IF((D297&lt;=INDEX(surr_charge_sch_0[POLICY_YEAR],COUNTA(surr_charge_sch_0[POLICY_YEAR]))),INDEX(surr_charge_sch_0[SURRENDER_CHARGE_PERCENT],MATCH(D297, surr_charge_sch_0[POLICY_YEAR])),INDEX(surr_charge_sch_0[SURRENDER_CHARGE_PERCENT],COUNTA(surr_charge_sch_0[SURRENDER_CHARGE_PERCENT])))</f>
        <v>0</v>
      </c>
      <c r="P297">
        <f>IF((A297=0),INDEX(extract[AVAILABLE_FPWD], 1),(IF(MOD(C297, 12)=0,J297*INDEX(extract[FREE_PWD_PERCENT], 1),P296)))</f>
        <v>9901.1302668370845</v>
      </c>
      <c r="Q297">
        <f t="shared" si="57"/>
        <v>88951.212088924571</v>
      </c>
      <c r="R297">
        <f t="shared" si="58"/>
        <v>0</v>
      </c>
      <c r="S297">
        <f t="shared" si="59"/>
        <v>98852.342355761662</v>
      </c>
      <c r="T297">
        <f t="shared" si="60"/>
        <v>35531.788360483835</v>
      </c>
      <c r="U297">
        <f t="shared" si="61"/>
        <v>0</v>
      </c>
      <c r="V297">
        <f t="shared" si="62"/>
        <v>14625.734089682857</v>
      </c>
      <c r="W297">
        <f t="shared" si="63"/>
        <v>50157.522450166696</v>
      </c>
      <c r="X297">
        <f t="shared" si="64"/>
        <v>95873.677984339738</v>
      </c>
    </row>
    <row r="298" spans="1:24" x14ac:dyDescent="0.3">
      <c r="A298">
        <v>296</v>
      </c>
      <c r="B298">
        <f>IF(A298&gt;0,EOMONTH(B297,1),INDEX(extract[VALUATION_DATE], 1))</f>
        <v>54301</v>
      </c>
      <c r="C298">
        <f>IF(A298=0,DAYS360(INDEX(extract[ISSUE_DATE], 1),B298)/30,C297+1)</f>
        <v>314</v>
      </c>
      <c r="D298">
        <f t="shared" si="52"/>
        <v>27</v>
      </c>
      <c r="E298">
        <f>INDEX(extract[ISSUE_AGE], 1)+D298-1</f>
        <v>74</v>
      </c>
      <c r="F298">
        <f>INDEX(mortality_0[PROBABILITY],MATCH(E298, mortality_0[AGE]))</f>
        <v>2.8832E-2</v>
      </c>
      <c r="G298">
        <f t="shared" si="53"/>
        <v>2.4350145430482861E-3</v>
      </c>
      <c r="H298">
        <f>INDEX(valuation_rate_0[rate],0+1)</f>
        <v>4.2500000000000003E-2</v>
      </c>
      <c r="I298">
        <f t="shared" si="54"/>
        <v>0.35819850045209661</v>
      </c>
      <c r="J298">
        <f>IF(A298&gt;0,J297+L297-M297-N297,INDEX(extract[FUND_VALUE], 1))</f>
        <v>98693.637250187501</v>
      </c>
      <c r="K298">
        <f>IF((B298&lt;INDEX(extract[GUARANTEE_END], 1)),INDEX(extract[CURRENT_RATE], 1),INDEX(extract[MINIMUM_RATE], 1))</f>
        <v>0.01</v>
      </c>
      <c r="L298">
        <f t="shared" si="55"/>
        <v>81.870133742484697</v>
      </c>
      <c r="M298">
        <f t="shared" si="56"/>
        <v>240.32044201053864</v>
      </c>
      <c r="N298">
        <f>0</f>
        <v>0</v>
      </c>
      <c r="O298">
        <f>IF((D298&lt;=INDEX(surr_charge_sch_0[POLICY_YEAR],COUNTA(surr_charge_sch_0[POLICY_YEAR]))),INDEX(surr_charge_sch_0[SURRENDER_CHARGE_PERCENT],MATCH(D298, surr_charge_sch_0[POLICY_YEAR])),INDEX(surr_charge_sch_0[SURRENDER_CHARGE_PERCENT],COUNTA(surr_charge_sch_0[SURRENDER_CHARGE_PERCENT])))</f>
        <v>0</v>
      </c>
      <c r="P298">
        <f>IF((A298=0),INDEX(extract[AVAILABLE_FPWD], 1),(IF(MOD(C298, 12)=0,J298*INDEX(extract[FREE_PWD_PERCENT], 1),P297)))</f>
        <v>9901.1302668370845</v>
      </c>
      <c r="Q298">
        <f t="shared" si="57"/>
        <v>88792.506983350409</v>
      </c>
      <c r="R298">
        <f t="shared" si="58"/>
        <v>0</v>
      </c>
      <c r="S298">
        <f t="shared" si="59"/>
        <v>98693.637250187501</v>
      </c>
      <c r="T298">
        <f t="shared" si="60"/>
        <v>35351.912867180348</v>
      </c>
      <c r="U298">
        <f t="shared" si="61"/>
        <v>0</v>
      </c>
      <c r="V298">
        <f t="shared" si="62"/>
        <v>14712.25451108115</v>
      </c>
      <c r="W298">
        <f t="shared" si="63"/>
        <v>50064.167378261496</v>
      </c>
      <c r="X298">
        <f t="shared" si="64"/>
        <v>95873.677984339738</v>
      </c>
    </row>
    <row r="299" spans="1:24" x14ac:dyDescent="0.3">
      <c r="A299">
        <v>297</v>
      </c>
      <c r="B299">
        <f>IF(A299&gt;0,EOMONTH(B298,1),INDEX(extract[VALUATION_DATE], 1))</f>
        <v>54331</v>
      </c>
      <c r="C299">
        <f>IF(A299=0,DAYS360(INDEX(extract[ISSUE_DATE], 1),B299)/30,C298+1)</f>
        <v>315</v>
      </c>
      <c r="D299">
        <f t="shared" si="52"/>
        <v>27</v>
      </c>
      <c r="E299">
        <f>INDEX(extract[ISSUE_AGE], 1)+D299-1</f>
        <v>74</v>
      </c>
      <c r="F299">
        <f>INDEX(mortality_0[PROBABILITY],MATCH(E299, mortality_0[AGE]))</f>
        <v>2.8832E-2</v>
      </c>
      <c r="G299">
        <f t="shared" si="53"/>
        <v>2.4350145430482861E-3</v>
      </c>
      <c r="H299">
        <f>INDEX(valuation_rate_0[rate],0+1)</f>
        <v>4.2500000000000003E-2</v>
      </c>
      <c r="I299">
        <f t="shared" si="54"/>
        <v>0.35695825079325821</v>
      </c>
      <c r="J299">
        <f>IF(A299&gt;0,J298+L298-M298-N298,INDEX(extract[FUND_VALUE], 1))</f>
        <v>98535.186941919455</v>
      </c>
      <c r="K299">
        <f>IF((B299&lt;INDEX(extract[GUARANTEE_END], 1)),INDEX(extract[CURRENT_RATE], 1),INDEX(extract[MINIMUM_RATE], 1))</f>
        <v>0.01</v>
      </c>
      <c r="L299">
        <f t="shared" si="55"/>
        <v>81.738693172546448</v>
      </c>
      <c r="M299">
        <f t="shared" si="56"/>
        <v>239.93461320555545</v>
      </c>
      <c r="N299">
        <f>0</f>
        <v>0</v>
      </c>
      <c r="O299">
        <f>IF((D299&lt;=INDEX(surr_charge_sch_0[POLICY_YEAR],COUNTA(surr_charge_sch_0[POLICY_YEAR]))),INDEX(surr_charge_sch_0[SURRENDER_CHARGE_PERCENT],MATCH(D299, surr_charge_sch_0[POLICY_YEAR])),INDEX(surr_charge_sch_0[SURRENDER_CHARGE_PERCENT],COUNTA(surr_charge_sch_0[SURRENDER_CHARGE_PERCENT])))</f>
        <v>0</v>
      </c>
      <c r="P299">
        <f>IF((A299=0),INDEX(extract[AVAILABLE_FPWD], 1),(IF(MOD(C299, 12)=0,J299*INDEX(extract[FREE_PWD_PERCENT], 1),P298)))</f>
        <v>9901.1302668370845</v>
      </c>
      <c r="Q299">
        <f t="shared" si="57"/>
        <v>88634.056675082364</v>
      </c>
      <c r="R299">
        <f t="shared" si="58"/>
        <v>0</v>
      </c>
      <c r="S299">
        <f t="shared" si="59"/>
        <v>98535.186941919455</v>
      </c>
      <c r="T299">
        <f t="shared" si="60"/>
        <v>35172.94797237427</v>
      </c>
      <c r="U299">
        <f t="shared" si="61"/>
        <v>0</v>
      </c>
      <c r="V299">
        <f t="shared" si="62"/>
        <v>14798.33693303731</v>
      </c>
      <c r="W299">
        <f t="shared" si="63"/>
        <v>49971.28490541158</v>
      </c>
      <c r="X299">
        <f t="shared" si="64"/>
        <v>95873.677984339738</v>
      </c>
    </row>
    <row r="300" spans="1:24" x14ac:dyDescent="0.3">
      <c r="A300">
        <v>298</v>
      </c>
      <c r="B300">
        <f>IF(A300&gt;0,EOMONTH(B299,1),INDEX(extract[VALUATION_DATE], 1))</f>
        <v>54362</v>
      </c>
      <c r="C300">
        <f>IF(A300=0,DAYS360(INDEX(extract[ISSUE_DATE], 1),B300)/30,C299+1)</f>
        <v>316</v>
      </c>
      <c r="D300">
        <f t="shared" si="52"/>
        <v>27</v>
      </c>
      <c r="E300">
        <f>INDEX(extract[ISSUE_AGE], 1)+D300-1</f>
        <v>74</v>
      </c>
      <c r="F300">
        <f>INDEX(mortality_0[PROBABILITY],MATCH(E300, mortality_0[AGE]))</f>
        <v>2.8832E-2</v>
      </c>
      <c r="G300">
        <f t="shared" si="53"/>
        <v>2.4350145430482861E-3</v>
      </c>
      <c r="H300">
        <f>INDEX(valuation_rate_0[rate],0+1)</f>
        <v>4.2500000000000003E-2</v>
      </c>
      <c r="I300">
        <f t="shared" si="54"/>
        <v>0.35572229545506695</v>
      </c>
      <c r="J300">
        <f>IF(A300&gt;0,J299+L299-M299-N299,INDEX(extract[FUND_VALUE], 1))</f>
        <v>98376.991021886453</v>
      </c>
      <c r="K300">
        <f>IF((B300&lt;INDEX(extract[GUARANTEE_END], 1)),INDEX(extract[CURRENT_RATE], 1),INDEX(extract[MINIMUM_RATE], 1))</f>
        <v>0.01</v>
      </c>
      <c r="L300">
        <f t="shared" si="55"/>
        <v>81.607463627345012</v>
      </c>
      <c r="M300">
        <f t="shared" si="56"/>
        <v>239.54940383962418</v>
      </c>
      <c r="N300">
        <f>0</f>
        <v>0</v>
      </c>
      <c r="O300">
        <f>IF((D300&lt;=INDEX(surr_charge_sch_0[POLICY_YEAR],COUNTA(surr_charge_sch_0[POLICY_YEAR]))),INDEX(surr_charge_sch_0[SURRENDER_CHARGE_PERCENT],MATCH(D300, surr_charge_sch_0[POLICY_YEAR])),INDEX(surr_charge_sch_0[SURRENDER_CHARGE_PERCENT],COUNTA(surr_charge_sch_0[SURRENDER_CHARGE_PERCENT])))</f>
        <v>0</v>
      </c>
      <c r="P300">
        <f>IF((A300=0),INDEX(extract[AVAILABLE_FPWD], 1),(IF(MOD(C300, 12)=0,J300*INDEX(extract[FREE_PWD_PERCENT], 1),P299)))</f>
        <v>9901.1302668370845</v>
      </c>
      <c r="Q300">
        <f t="shared" si="57"/>
        <v>88475.860755049362</v>
      </c>
      <c r="R300">
        <f t="shared" si="58"/>
        <v>0</v>
      </c>
      <c r="S300">
        <f t="shared" si="59"/>
        <v>98376.991021886453</v>
      </c>
      <c r="T300">
        <f t="shared" si="60"/>
        <v>34994.889066267962</v>
      </c>
      <c r="U300">
        <f t="shared" si="61"/>
        <v>0</v>
      </c>
      <c r="V300">
        <f t="shared" si="62"/>
        <v>14883.983572871923</v>
      </c>
      <c r="W300">
        <f t="shared" si="63"/>
        <v>49878.872639139881</v>
      </c>
      <c r="X300">
        <f t="shared" si="64"/>
        <v>95873.677984339738</v>
      </c>
    </row>
    <row r="301" spans="1:24" x14ac:dyDescent="0.3">
      <c r="A301">
        <v>299</v>
      </c>
      <c r="B301">
        <f>IF(A301&gt;0,EOMONTH(B300,1),INDEX(extract[VALUATION_DATE], 1))</f>
        <v>54392</v>
      </c>
      <c r="C301">
        <f>IF(A301=0,DAYS360(INDEX(extract[ISSUE_DATE], 1),B301)/30,C300+1)</f>
        <v>317</v>
      </c>
      <c r="D301">
        <f t="shared" si="52"/>
        <v>27</v>
      </c>
      <c r="E301">
        <f>INDEX(extract[ISSUE_AGE], 1)+D301-1</f>
        <v>74</v>
      </c>
      <c r="F301">
        <f>INDEX(mortality_0[PROBABILITY],MATCH(E301, mortality_0[AGE]))</f>
        <v>2.8832E-2</v>
      </c>
      <c r="G301">
        <f t="shared" si="53"/>
        <v>2.4350145430482861E-3</v>
      </c>
      <c r="H301">
        <f>INDEX(valuation_rate_0[rate],0+1)</f>
        <v>4.2500000000000003E-2</v>
      </c>
      <c r="I301">
        <f t="shared" si="54"/>
        <v>0.35449061956858918</v>
      </c>
      <c r="J301">
        <f>IF(A301&gt;0,J300+L300-M300-N300,INDEX(extract[FUND_VALUE], 1))</f>
        <v>98219.049081674166</v>
      </c>
      <c r="K301">
        <f>IF((B301&lt;INDEX(extract[GUARANTEE_END], 1)),INDEX(extract[CURRENT_RATE], 1),INDEX(extract[MINIMUM_RATE], 1))</f>
        <v>0.01</v>
      </c>
      <c r="L301">
        <f t="shared" si="55"/>
        <v>81.476444768085145</v>
      </c>
      <c r="M301">
        <f t="shared" si="56"/>
        <v>239.16481291824999</v>
      </c>
      <c r="N301">
        <f>0</f>
        <v>0</v>
      </c>
      <c r="O301">
        <f>IF((D301&lt;=INDEX(surr_charge_sch_0[POLICY_YEAR],COUNTA(surr_charge_sch_0[POLICY_YEAR]))),INDEX(surr_charge_sch_0[SURRENDER_CHARGE_PERCENT],MATCH(D301, surr_charge_sch_0[POLICY_YEAR])),INDEX(surr_charge_sch_0[SURRENDER_CHARGE_PERCENT],COUNTA(surr_charge_sch_0[SURRENDER_CHARGE_PERCENT])))</f>
        <v>0</v>
      </c>
      <c r="P301">
        <f>IF((A301=0),INDEX(extract[AVAILABLE_FPWD], 1),(IF(MOD(C301, 12)=0,J301*INDEX(extract[FREE_PWD_PERCENT], 1),P300)))</f>
        <v>9901.1302668370845</v>
      </c>
      <c r="Q301">
        <f t="shared" si="57"/>
        <v>88317.918814837089</v>
      </c>
      <c r="R301">
        <f t="shared" si="58"/>
        <v>0</v>
      </c>
      <c r="S301">
        <f t="shared" si="59"/>
        <v>98219.049081674166</v>
      </c>
      <c r="T301">
        <f t="shared" si="60"/>
        <v>34817.731562400346</v>
      </c>
      <c r="U301">
        <f t="shared" si="61"/>
        <v>0</v>
      </c>
      <c r="V301">
        <f t="shared" si="62"/>
        <v>14969.196636680646</v>
      </c>
      <c r="W301">
        <f t="shared" si="63"/>
        <v>49786.92819908099</v>
      </c>
      <c r="X301">
        <f t="shared" si="64"/>
        <v>95873.677984339738</v>
      </c>
    </row>
    <row r="302" spans="1:24" x14ac:dyDescent="0.3">
      <c r="A302">
        <v>300</v>
      </c>
      <c r="B302">
        <f>IF(A302&gt;0,EOMONTH(B301,1),INDEX(extract[VALUATION_DATE], 1))</f>
        <v>54423</v>
      </c>
      <c r="C302">
        <f>IF(A302=0,DAYS360(INDEX(extract[ISSUE_DATE], 1),B302)/30,C301+1)</f>
        <v>318</v>
      </c>
      <c r="D302">
        <f t="shared" si="52"/>
        <v>27</v>
      </c>
      <c r="E302">
        <f>INDEX(extract[ISSUE_AGE], 1)+D302-1</f>
        <v>74</v>
      </c>
      <c r="F302">
        <f>INDEX(mortality_0[PROBABILITY],MATCH(E302, mortality_0[AGE]))</f>
        <v>2.8832E-2</v>
      </c>
      <c r="G302">
        <f t="shared" si="53"/>
        <v>2.4350145430482861E-3</v>
      </c>
      <c r="H302">
        <f>INDEX(valuation_rate_0[rate],0+1)</f>
        <v>4.2500000000000003E-2</v>
      </c>
      <c r="I302">
        <f t="shared" si="54"/>
        <v>0.35326320831637448</v>
      </c>
      <c r="J302">
        <f>IF(A302&gt;0,J301+L301-M301-N301,INDEX(extract[FUND_VALUE], 1))</f>
        <v>98061.360713524002</v>
      </c>
      <c r="K302">
        <f>IF((B302&lt;INDEX(extract[GUARANTEE_END], 1)),INDEX(extract[CURRENT_RATE], 1),INDEX(extract[MINIMUM_RATE], 1))</f>
        <v>0.01</v>
      </c>
      <c r="L302">
        <f t="shared" si="55"/>
        <v>81.345636256515533</v>
      </c>
      <c r="M302">
        <f t="shared" si="56"/>
        <v>238.78083944853481</v>
      </c>
      <c r="N302">
        <f>0</f>
        <v>0</v>
      </c>
      <c r="O302">
        <f>IF((D302&lt;=INDEX(surr_charge_sch_0[POLICY_YEAR],COUNTA(surr_charge_sch_0[POLICY_YEAR]))),INDEX(surr_charge_sch_0[SURRENDER_CHARGE_PERCENT],MATCH(D302, surr_charge_sch_0[POLICY_YEAR])),INDEX(surr_charge_sch_0[SURRENDER_CHARGE_PERCENT],COUNTA(surr_charge_sch_0[SURRENDER_CHARGE_PERCENT])))</f>
        <v>0</v>
      </c>
      <c r="P302">
        <f>IF((A302=0),INDEX(extract[AVAILABLE_FPWD], 1),(IF(MOD(C302, 12)=0,J302*INDEX(extract[FREE_PWD_PERCENT], 1),P301)))</f>
        <v>9901.1302668370845</v>
      </c>
      <c r="Q302">
        <f t="shared" si="57"/>
        <v>88160.23044668691</v>
      </c>
      <c r="R302">
        <f t="shared" si="58"/>
        <v>0</v>
      </c>
      <c r="S302">
        <f t="shared" si="59"/>
        <v>98061.360713524002</v>
      </c>
      <c r="T302">
        <f t="shared" si="60"/>
        <v>34641.470897528772</v>
      </c>
      <c r="U302">
        <f t="shared" si="61"/>
        <v>0</v>
      </c>
      <c r="V302">
        <f t="shared" si="62"/>
        <v>15053.978319391043</v>
      </c>
      <c r="W302">
        <f t="shared" si="63"/>
        <v>49695.449216919813</v>
      </c>
      <c r="X302">
        <f t="shared" si="64"/>
        <v>95873.677984339738</v>
      </c>
    </row>
    <row r="303" spans="1:24" x14ac:dyDescent="0.3">
      <c r="A303">
        <v>301</v>
      </c>
      <c r="B303">
        <f>IF(A303&gt;0,EOMONTH(B302,1),INDEX(extract[VALUATION_DATE], 1))</f>
        <v>54454</v>
      </c>
      <c r="C303">
        <f>IF(A303=0,DAYS360(INDEX(extract[ISSUE_DATE], 1),B303)/30,C302+1)</f>
        <v>319</v>
      </c>
      <c r="D303">
        <f t="shared" si="52"/>
        <v>27</v>
      </c>
      <c r="E303">
        <f>INDEX(extract[ISSUE_AGE], 1)+D303-1</f>
        <v>74</v>
      </c>
      <c r="F303">
        <f>INDEX(mortality_0[PROBABILITY],MATCH(E303, mortality_0[AGE]))</f>
        <v>2.8832E-2</v>
      </c>
      <c r="G303">
        <f t="shared" si="53"/>
        <v>2.4350145430482861E-3</v>
      </c>
      <c r="H303">
        <f>INDEX(valuation_rate_0[rate],0+1)</f>
        <v>4.2500000000000003E-2</v>
      </c>
      <c r="I303">
        <f t="shared" si="54"/>
        <v>0.35204004693227725</v>
      </c>
      <c r="J303">
        <f>IF(A303&gt;0,J302+L302-M302-N302,INDEX(extract[FUND_VALUE], 1))</f>
        <v>97903.925510331988</v>
      </c>
      <c r="K303">
        <f>IF((B303&lt;INDEX(extract[GUARANTEE_END], 1)),INDEX(extract[CURRENT_RATE], 1),INDEX(extract[MINIMUM_RATE], 1))</f>
        <v>0.01</v>
      </c>
      <c r="L303">
        <f t="shared" si="55"/>
        <v>81.21503775492792</v>
      </c>
      <c r="M303">
        <f t="shared" si="56"/>
        <v>238.3974824391745</v>
      </c>
      <c r="N303">
        <f>0</f>
        <v>0</v>
      </c>
      <c r="O303">
        <f>IF((D303&lt;=INDEX(surr_charge_sch_0[POLICY_YEAR],COUNTA(surr_charge_sch_0[POLICY_YEAR]))),INDEX(surr_charge_sch_0[SURRENDER_CHARGE_PERCENT],MATCH(D303, surr_charge_sch_0[POLICY_YEAR])),INDEX(surr_charge_sch_0[SURRENDER_CHARGE_PERCENT],COUNTA(surr_charge_sch_0[SURRENDER_CHARGE_PERCENT])))</f>
        <v>0</v>
      </c>
      <c r="P303">
        <f>IF((A303=0),INDEX(extract[AVAILABLE_FPWD], 1),(IF(MOD(C303, 12)=0,J303*INDEX(extract[FREE_PWD_PERCENT], 1),P302)))</f>
        <v>9901.1302668370845</v>
      </c>
      <c r="Q303">
        <f t="shared" si="57"/>
        <v>88002.795243494911</v>
      </c>
      <c r="R303">
        <f t="shared" si="58"/>
        <v>0</v>
      </c>
      <c r="S303">
        <f t="shared" si="59"/>
        <v>97903.925510331988</v>
      </c>
      <c r="T303">
        <f t="shared" si="60"/>
        <v>34466.102531511446</v>
      </c>
      <c r="U303">
        <f t="shared" si="61"/>
        <v>0</v>
      </c>
      <c r="V303">
        <f t="shared" si="62"/>
        <v>15138.330804819108</v>
      </c>
      <c r="W303">
        <f t="shared" si="63"/>
        <v>49604.433336330556</v>
      </c>
      <c r="X303">
        <f t="shared" si="64"/>
        <v>95873.677984339738</v>
      </c>
    </row>
    <row r="304" spans="1:24" x14ac:dyDescent="0.3">
      <c r="A304">
        <v>302</v>
      </c>
      <c r="B304">
        <f>IF(A304&gt;0,EOMONTH(B303,1),INDEX(extract[VALUATION_DATE], 1))</f>
        <v>54482</v>
      </c>
      <c r="C304">
        <f>IF(A304=0,DAYS360(INDEX(extract[ISSUE_DATE], 1),B304)/30,C303+1)</f>
        <v>320</v>
      </c>
      <c r="D304">
        <f t="shared" si="52"/>
        <v>27</v>
      </c>
      <c r="E304">
        <f>INDEX(extract[ISSUE_AGE], 1)+D304-1</f>
        <v>74</v>
      </c>
      <c r="F304">
        <f>INDEX(mortality_0[PROBABILITY],MATCH(E304, mortality_0[AGE]))</f>
        <v>2.8832E-2</v>
      </c>
      <c r="G304">
        <f t="shared" si="53"/>
        <v>2.4350145430482861E-3</v>
      </c>
      <c r="H304">
        <f>INDEX(valuation_rate_0[rate],0+1)</f>
        <v>4.2500000000000003E-2</v>
      </c>
      <c r="I304">
        <f t="shared" si="54"/>
        <v>0.35082112070127924</v>
      </c>
      <c r="J304">
        <f>IF(A304&gt;0,J303+L303-M303-N303,INDEX(extract[FUND_VALUE], 1))</f>
        <v>97746.743065647737</v>
      </c>
      <c r="K304">
        <f>IF((B304&lt;INDEX(extract[GUARANTEE_END], 1)),INDEX(extract[CURRENT_RATE], 1),INDEX(extract[MINIMUM_RATE], 1))</f>
        <v>0.01</v>
      </c>
      <c r="L304">
        <f t="shared" si="55"/>
        <v>81.084648926156234</v>
      </c>
      <c r="M304">
        <f t="shared" si="56"/>
        <v>238.01474090045645</v>
      </c>
      <c r="N304">
        <f>0</f>
        <v>0</v>
      </c>
      <c r="O304">
        <f>IF((D304&lt;=INDEX(surr_charge_sch_0[POLICY_YEAR],COUNTA(surr_charge_sch_0[POLICY_YEAR]))),INDEX(surr_charge_sch_0[SURRENDER_CHARGE_PERCENT],MATCH(D304, surr_charge_sch_0[POLICY_YEAR])),INDEX(surr_charge_sch_0[SURRENDER_CHARGE_PERCENT],COUNTA(surr_charge_sch_0[SURRENDER_CHARGE_PERCENT])))</f>
        <v>0</v>
      </c>
      <c r="P304">
        <f>IF((A304=0),INDEX(extract[AVAILABLE_FPWD], 1),(IF(MOD(C304, 12)=0,J304*INDEX(extract[FREE_PWD_PERCENT], 1),P303)))</f>
        <v>9901.1302668370845</v>
      </c>
      <c r="Q304">
        <f t="shared" si="57"/>
        <v>87845.612798810645</v>
      </c>
      <c r="R304">
        <f t="shared" si="58"/>
        <v>0</v>
      </c>
      <c r="S304">
        <f t="shared" si="59"/>
        <v>97746.743065647737</v>
      </c>
      <c r="T304">
        <f t="shared" si="60"/>
        <v>34291.621947190535</v>
      </c>
      <c r="U304">
        <f t="shared" si="61"/>
        <v>0</v>
      </c>
      <c r="V304">
        <f t="shared" si="62"/>
        <v>15222.256265725533</v>
      </c>
      <c r="W304">
        <f t="shared" si="63"/>
        <v>49513.878212916068</v>
      </c>
      <c r="X304">
        <f t="shared" si="64"/>
        <v>95873.677984339738</v>
      </c>
    </row>
    <row r="305" spans="1:24" x14ac:dyDescent="0.3">
      <c r="A305">
        <v>303</v>
      </c>
      <c r="B305">
        <f>IF(A305&gt;0,EOMONTH(B304,1),INDEX(extract[VALUATION_DATE], 1))</f>
        <v>54513</v>
      </c>
      <c r="C305">
        <f>IF(A305=0,DAYS360(INDEX(extract[ISSUE_DATE], 1),B305)/30,C304+1)</f>
        <v>321</v>
      </c>
      <c r="D305">
        <f t="shared" si="52"/>
        <v>27</v>
      </c>
      <c r="E305">
        <f>INDEX(extract[ISSUE_AGE], 1)+D305-1</f>
        <v>74</v>
      </c>
      <c r="F305">
        <f>INDEX(mortality_0[PROBABILITY],MATCH(E305, mortality_0[AGE]))</f>
        <v>2.8832E-2</v>
      </c>
      <c r="G305">
        <f t="shared" si="53"/>
        <v>2.4350145430482861E-3</v>
      </c>
      <c r="H305">
        <f>INDEX(valuation_rate_0[rate],0+1)</f>
        <v>4.2500000000000003E-2</v>
      </c>
      <c r="I305">
        <f t="shared" si="54"/>
        <v>0.34960641495931244</v>
      </c>
      <c r="J305">
        <f>IF(A305&gt;0,J304+L304-M304-N304,INDEX(extract[FUND_VALUE], 1))</f>
        <v>97589.812973673441</v>
      </c>
      <c r="K305">
        <f>IF((B305&lt;INDEX(extract[GUARANTEE_END], 1)),INDEX(extract[CURRENT_RATE], 1),INDEX(extract[MINIMUM_RATE], 1))</f>
        <v>0.01</v>
      </c>
      <c r="L305">
        <f t="shared" si="55"/>
        <v>80.954469433575696</v>
      </c>
      <c r="M305">
        <f t="shared" si="56"/>
        <v>237.63261384425715</v>
      </c>
      <c r="N305">
        <f>0</f>
        <v>0</v>
      </c>
      <c r="O305">
        <f>IF((D305&lt;=INDEX(surr_charge_sch_0[POLICY_YEAR],COUNTA(surr_charge_sch_0[POLICY_YEAR]))),INDEX(surr_charge_sch_0[SURRENDER_CHARGE_PERCENT],MATCH(D305, surr_charge_sch_0[POLICY_YEAR])),INDEX(surr_charge_sch_0[SURRENDER_CHARGE_PERCENT],COUNTA(surr_charge_sch_0[SURRENDER_CHARGE_PERCENT])))</f>
        <v>0</v>
      </c>
      <c r="P305">
        <f>IF((A305=0),INDEX(extract[AVAILABLE_FPWD], 1),(IF(MOD(C305, 12)=0,J305*INDEX(extract[FREE_PWD_PERCENT], 1),P304)))</f>
        <v>9901.1302668370845</v>
      </c>
      <c r="Q305">
        <f t="shared" si="57"/>
        <v>87688.682706836349</v>
      </c>
      <c r="R305">
        <f t="shared" si="58"/>
        <v>0</v>
      </c>
      <c r="S305">
        <f t="shared" si="59"/>
        <v>97589.812973673441</v>
      </c>
      <c r="T305">
        <f t="shared" si="60"/>
        <v>34118.024650275773</v>
      </c>
      <c r="U305">
        <f t="shared" si="61"/>
        <v>0</v>
      </c>
      <c r="V305">
        <f t="shared" si="62"/>
        <v>15305.756863871657</v>
      </c>
      <c r="W305">
        <f t="shared" si="63"/>
        <v>49423.781514147428</v>
      </c>
      <c r="X305">
        <f t="shared" si="64"/>
        <v>95873.677984339738</v>
      </c>
    </row>
    <row r="306" spans="1:24" x14ac:dyDescent="0.3">
      <c r="A306">
        <v>304</v>
      </c>
      <c r="B306">
        <f>IF(A306&gt;0,EOMONTH(B305,1),INDEX(extract[VALUATION_DATE], 1))</f>
        <v>54543</v>
      </c>
      <c r="C306">
        <f>IF(A306=0,DAYS360(INDEX(extract[ISSUE_DATE], 1),B306)/30,C305+1)</f>
        <v>322</v>
      </c>
      <c r="D306">
        <f t="shared" si="52"/>
        <v>27</v>
      </c>
      <c r="E306">
        <f>INDEX(extract[ISSUE_AGE], 1)+D306-1</f>
        <v>74</v>
      </c>
      <c r="F306">
        <f>INDEX(mortality_0[PROBABILITY],MATCH(E306, mortality_0[AGE]))</f>
        <v>2.8832E-2</v>
      </c>
      <c r="G306">
        <f t="shared" si="53"/>
        <v>2.4350145430482861E-3</v>
      </c>
      <c r="H306">
        <f>INDEX(valuation_rate_0[rate],0+1)</f>
        <v>4.2500000000000003E-2</v>
      </c>
      <c r="I306">
        <f t="shared" si="54"/>
        <v>0.3483959150930826</v>
      </c>
      <c r="J306">
        <f>IF(A306&gt;0,J305+L305-M305-N305,INDEX(extract[FUND_VALUE], 1))</f>
        <v>97433.134829262766</v>
      </c>
      <c r="K306">
        <f>IF((B306&lt;INDEX(extract[GUARANTEE_END], 1)),INDEX(extract[CURRENT_RATE], 1),INDEX(extract[MINIMUM_RATE], 1))</f>
        <v>0.01</v>
      </c>
      <c r="L306">
        <f t="shared" si="55"/>
        <v>80.824498941102021</v>
      </c>
      <c r="M306">
        <f t="shared" si="56"/>
        <v>237.25110028403932</v>
      </c>
      <c r="N306">
        <f>0</f>
        <v>0</v>
      </c>
      <c r="O306">
        <f>IF((D306&lt;=INDEX(surr_charge_sch_0[POLICY_YEAR],COUNTA(surr_charge_sch_0[POLICY_YEAR]))),INDEX(surr_charge_sch_0[SURRENDER_CHARGE_PERCENT],MATCH(D306, surr_charge_sch_0[POLICY_YEAR])),INDEX(surr_charge_sch_0[SURRENDER_CHARGE_PERCENT],COUNTA(surr_charge_sch_0[SURRENDER_CHARGE_PERCENT])))</f>
        <v>0</v>
      </c>
      <c r="P306">
        <f>IF((A306=0),INDEX(extract[AVAILABLE_FPWD], 1),(IF(MOD(C306, 12)=0,J306*INDEX(extract[FREE_PWD_PERCENT], 1),P305)))</f>
        <v>9901.1302668370845</v>
      </c>
      <c r="Q306">
        <f t="shared" si="57"/>
        <v>87532.004562425689</v>
      </c>
      <c r="R306">
        <f t="shared" si="58"/>
        <v>0</v>
      </c>
      <c r="S306">
        <f t="shared" si="59"/>
        <v>97433.134829262766</v>
      </c>
      <c r="T306">
        <f t="shared" si="60"/>
        <v>33945.306169228701</v>
      </c>
      <c r="U306">
        <f t="shared" si="61"/>
        <v>0</v>
      </c>
      <c r="V306">
        <f t="shared" si="62"/>
        <v>15388.834750075159</v>
      </c>
      <c r="W306">
        <f t="shared" si="63"/>
        <v>49334.140919303856</v>
      </c>
      <c r="X306">
        <f t="shared" si="64"/>
        <v>95873.677984339738</v>
      </c>
    </row>
    <row r="307" spans="1:24" x14ac:dyDescent="0.3">
      <c r="A307">
        <v>305</v>
      </c>
      <c r="B307">
        <f>IF(A307&gt;0,EOMONTH(B306,1),INDEX(extract[VALUATION_DATE], 1))</f>
        <v>54574</v>
      </c>
      <c r="C307">
        <f>IF(A307=0,DAYS360(INDEX(extract[ISSUE_DATE], 1),B307)/30,C306+1)</f>
        <v>323</v>
      </c>
      <c r="D307">
        <f t="shared" si="52"/>
        <v>27</v>
      </c>
      <c r="E307">
        <f>INDEX(extract[ISSUE_AGE], 1)+D307-1</f>
        <v>74</v>
      </c>
      <c r="F307">
        <f>INDEX(mortality_0[PROBABILITY],MATCH(E307, mortality_0[AGE]))</f>
        <v>2.8832E-2</v>
      </c>
      <c r="G307">
        <f t="shared" si="53"/>
        <v>2.4350145430482861E-3</v>
      </c>
      <c r="H307">
        <f>INDEX(valuation_rate_0[rate],0+1)</f>
        <v>4.2500000000000003E-2</v>
      </c>
      <c r="I307">
        <f t="shared" si="54"/>
        <v>0.3471896065398935</v>
      </c>
      <c r="J307">
        <f>IF(A307&gt;0,J306+L306-M306-N306,INDEX(extract[FUND_VALUE], 1))</f>
        <v>97276.708227919837</v>
      </c>
      <c r="K307">
        <f>IF((B307&lt;INDEX(extract[GUARANTEE_END], 1)),INDEX(extract[CURRENT_RATE], 1),INDEX(extract[MINIMUM_RATE], 1))</f>
        <v>0.01</v>
      </c>
      <c r="L307">
        <f t="shared" si="55"/>
        <v>80.694737113190428</v>
      </c>
      <c r="M307">
        <f t="shared" si="56"/>
        <v>236.87019923484968</v>
      </c>
      <c r="N307">
        <f>0</f>
        <v>0</v>
      </c>
      <c r="O307">
        <f>IF((D307&lt;=INDEX(surr_charge_sch_0[POLICY_YEAR],COUNTA(surr_charge_sch_0[POLICY_YEAR]))),INDEX(surr_charge_sch_0[SURRENDER_CHARGE_PERCENT],MATCH(D307, surr_charge_sch_0[POLICY_YEAR])),INDEX(surr_charge_sch_0[SURRENDER_CHARGE_PERCENT],COUNTA(surr_charge_sch_0[SURRENDER_CHARGE_PERCENT])))</f>
        <v>0</v>
      </c>
      <c r="P307">
        <f>IF((A307=0),INDEX(extract[AVAILABLE_FPWD], 1),(IF(MOD(C307, 12)=0,J307*INDEX(extract[FREE_PWD_PERCENT], 1),P306)))</f>
        <v>9901.1302668370845</v>
      </c>
      <c r="Q307">
        <f t="shared" si="57"/>
        <v>87375.577961082745</v>
      </c>
      <c r="R307">
        <f t="shared" si="58"/>
        <v>0</v>
      </c>
      <c r="S307">
        <f t="shared" si="59"/>
        <v>97276.708227919837</v>
      </c>
      <c r="T307">
        <f t="shared" si="60"/>
        <v>33773.462055147509</v>
      </c>
      <c r="U307">
        <f t="shared" si="61"/>
        <v>0</v>
      </c>
      <c r="V307">
        <f t="shared" si="62"/>
        <v>15471.492064265458</v>
      </c>
      <c r="W307">
        <f t="shared" si="63"/>
        <v>49244.954119412971</v>
      </c>
      <c r="X307">
        <f t="shared" si="64"/>
        <v>95873.677984339738</v>
      </c>
    </row>
    <row r="308" spans="1:24" x14ac:dyDescent="0.3">
      <c r="A308">
        <v>306</v>
      </c>
      <c r="B308">
        <f>IF(A308&gt;0,EOMONTH(B307,1),INDEX(extract[VALUATION_DATE], 1))</f>
        <v>54604</v>
      </c>
      <c r="C308">
        <f>IF(A308=0,DAYS360(INDEX(extract[ISSUE_DATE], 1),B308)/30,C307+1)</f>
        <v>324</v>
      </c>
      <c r="D308">
        <f t="shared" si="52"/>
        <v>28</v>
      </c>
      <c r="E308">
        <f>INDEX(extract[ISSUE_AGE], 1)+D308-1</f>
        <v>75</v>
      </c>
      <c r="F308">
        <f>INDEX(mortality_0[PROBABILITY],MATCH(E308, mortality_0[AGE]))</f>
        <v>3.1828000000000002E-2</v>
      </c>
      <c r="G308">
        <f t="shared" si="53"/>
        <v>2.6918306374155154E-3</v>
      </c>
      <c r="H308">
        <f>INDEX(valuation_rate_0[rate],0+1)</f>
        <v>4.2500000000000003E-2</v>
      </c>
      <c r="I308">
        <f t="shared" si="54"/>
        <v>0.34598747478747172</v>
      </c>
      <c r="J308">
        <f>IF(A308&gt;0,J307+L307-M307-N307,INDEX(extract[FUND_VALUE], 1))</f>
        <v>97120.532765798183</v>
      </c>
      <c r="K308">
        <f>IF((B308&lt;INDEX(extract[GUARANTEE_END], 1)),INDEX(extract[CURRENT_RATE], 1),INDEX(extract[MINIMUM_RATE], 1))</f>
        <v>0.01</v>
      </c>
      <c r="L308">
        <f t="shared" si="55"/>
        <v>80.565183614834893</v>
      </c>
      <c r="M308">
        <f t="shared" si="56"/>
        <v>261.43202562109298</v>
      </c>
      <c r="N308">
        <f>0</f>
        <v>0</v>
      </c>
      <c r="O308">
        <f>IF((D308&lt;=INDEX(surr_charge_sch_0[POLICY_YEAR],COUNTA(surr_charge_sch_0[POLICY_YEAR]))),INDEX(surr_charge_sch_0[SURRENDER_CHARGE_PERCENT],MATCH(D308, surr_charge_sch_0[POLICY_YEAR])),INDEX(surr_charge_sch_0[SURRENDER_CHARGE_PERCENT],COUNTA(surr_charge_sch_0[SURRENDER_CHARGE_PERCENT])))</f>
        <v>0</v>
      </c>
      <c r="P308">
        <f>IF((A308=0),INDEX(extract[AVAILABLE_FPWD], 1),(IF(MOD(C308, 12)=0,J308*INDEX(extract[FREE_PWD_PERCENT], 1),P307)))</f>
        <v>9712.053276579818</v>
      </c>
      <c r="Q308">
        <f t="shared" si="57"/>
        <v>87408.479489218371</v>
      </c>
      <c r="R308">
        <f t="shared" si="58"/>
        <v>0</v>
      </c>
      <c r="S308">
        <f t="shared" si="59"/>
        <v>97120.532765798183</v>
      </c>
      <c r="T308">
        <f t="shared" si="60"/>
        <v>33602.487881652421</v>
      </c>
      <c r="U308">
        <f t="shared" si="61"/>
        <v>0</v>
      </c>
      <c r="V308">
        <f t="shared" si="62"/>
        <v>15553.730935538832</v>
      </c>
      <c r="W308">
        <f t="shared" si="63"/>
        <v>49156.218817191257</v>
      </c>
      <c r="X308">
        <f t="shared" si="64"/>
        <v>95873.677984339738</v>
      </c>
    </row>
    <row r="309" spans="1:24" x14ac:dyDescent="0.3">
      <c r="A309">
        <v>307</v>
      </c>
      <c r="B309">
        <f>IF(A309&gt;0,EOMONTH(B308,1),INDEX(extract[VALUATION_DATE], 1))</f>
        <v>54635</v>
      </c>
      <c r="C309">
        <f>IF(A309=0,DAYS360(INDEX(extract[ISSUE_DATE], 1),B309)/30,C308+1)</f>
        <v>325</v>
      </c>
      <c r="D309">
        <f t="shared" si="52"/>
        <v>28</v>
      </c>
      <c r="E309">
        <f>INDEX(extract[ISSUE_AGE], 1)+D309-1</f>
        <v>75</v>
      </c>
      <c r="F309">
        <f>INDEX(mortality_0[PROBABILITY],MATCH(E309, mortality_0[AGE]))</f>
        <v>3.1828000000000002E-2</v>
      </c>
      <c r="G309">
        <f t="shared" si="53"/>
        <v>2.6918306374155154E-3</v>
      </c>
      <c r="H309">
        <f>INDEX(valuation_rate_0[rate],0+1)</f>
        <v>4.2500000000000003E-2</v>
      </c>
      <c r="I309">
        <f t="shared" si="54"/>
        <v>0.3447895053737921</v>
      </c>
      <c r="J309">
        <f>IF(A309&gt;0,J308+L308-M308-N308,INDEX(extract[FUND_VALUE], 1))</f>
        <v>96939.665923791923</v>
      </c>
      <c r="K309">
        <f>IF((B309&lt;INDEX(extract[GUARANTEE_END], 1)),INDEX(extract[CURRENT_RATE], 1),INDEX(extract[MINIMUM_RATE], 1))</f>
        <v>0.01</v>
      </c>
      <c r="L309">
        <f t="shared" si="55"/>
        <v>80.415147675769262</v>
      </c>
      <c r="M309">
        <f t="shared" si="56"/>
        <v>260.94516271448794</v>
      </c>
      <c r="N309">
        <f>0</f>
        <v>0</v>
      </c>
      <c r="O309">
        <f>IF((D309&lt;=INDEX(surr_charge_sch_0[POLICY_YEAR],COUNTA(surr_charge_sch_0[POLICY_YEAR]))),INDEX(surr_charge_sch_0[SURRENDER_CHARGE_PERCENT],MATCH(D309, surr_charge_sch_0[POLICY_YEAR])),INDEX(surr_charge_sch_0[SURRENDER_CHARGE_PERCENT],COUNTA(surr_charge_sch_0[SURRENDER_CHARGE_PERCENT])))</f>
        <v>0</v>
      </c>
      <c r="P309">
        <f>IF((A309=0),INDEX(extract[AVAILABLE_FPWD], 1),(IF(MOD(C309, 12)=0,J309*INDEX(extract[FREE_PWD_PERCENT], 1),P308)))</f>
        <v>9712.053276579818</v>
      </c>
      <c r="Q309">
        <f t="shared" si="57"/>
        <v>87227.61264721211</v>
      </c>
      <c r="R309">
        <f t="shared" si="58"/>
        <v>0</v>
      </c>
      <c r="S309">
        <f t="shared" si="59"/>
        <v>96939.665923791923</v>
      </c>
      <c r="T309">
        <f t="shared" si="60"/>
        <v>33423.779464964864</v>
      </c>
      <c r="U309">
        <f t="shared" si="61"/>
        <v>0</v>
      </c>
      <c r="V309">
        <f t="shared" si="62"/>
        <v>15644.183141912046</v>
      </c>
      <c r="W309">
        <f t="shared" si="63"/>
        <v>49067.962606876914</v>
      </c>
      <c r="X309">
        <f t="shared" si="64"/>
        <v>95873.677984339738</v>
      </c>
    </row>
    <row r="310" spans="1:24" x14ac:dyDescent="0.3">
      <c r="A310">
        <v>308</v>
      </c>
      <c r="B310">
        <f>IF(A310&gt;0,EOMONTH(B309,1),INDEX(extract[VALUATION_DATE], 1))</f>
        <v>54666</v>
      </c>
      <c r="C310">
        <f>IF(A310=0,DAYS360(INDEX(extract[ISSUE_DATE], 1),B310)/30,C309+1)</f>
        <v>326</v>
      </c>
      <c r="D310">
        <f t="shared" si="52"/>
        <v>28</v>
      </c>
      <c r="E310">
        <f>INDEX(extract[ISSUE_AGE], 1)+D310-1</f>
        <v>75</v>
      </c>
      <c r="F310">
        <f>INDEX(mortality_0[PROBABILITY],MATCH(E310, mortality_0[AGE]))</f>
        <v>3.1828000000000002E-2</v>
      </c>
      <c r="G310">
        <f t="shared" si="53"/>
        <v>2.6918306374155154E-3</v>
      </c>
      <c r="H310">
        <f>INDEX(valuation_rate_0[rate],0+1)</f>
        <v>4.2500000000000003E-2</v>
      </c>
      <c r="I310">
        <f t="shared" si="54"/>
        <v>0.34359568388690376</v>
      </c>
      <c r="J310">
        <f>IF(A310&gt;0,J309+L309-M309-N309,INDEX(extract[FUND_VALUE], 1))</f>
        <v>96759.135908753204</v>
      </c>
      <c r="K310">
        <f>IF((B310&lt;INDEX(extract[GUARANTEE_END], 1)),INDEX(extract[CURRENT_RATE], 1),INDEX(extract[MINIMUM_RATE], 1))</f>
        <v>0.01</v>
      </c>
      <c r="L310">
        <f t="shared" si="55"/>
        <v>80.265391147511167</v>
      </c>
      <c r="M310">
        <f t="shared" si="56"/>
        <v>260.45920648903365</v>
      </c>
      <c r="N310">
        <f>0</f>
        <v>0</v>
      </c>
      <c r="O310">
        <f>IF((D310&lt;=INDEX(surr_charge_sch_0[POLICY_YEAR],COUNTA(surr_charge_sch_0[POLICY_YEAR]))),INDEX(surr_charge_sch_0[SURRENDER_CHARGE_PERCENT],MATCH(D310, surr_charge_sch_0[POLICY_YEAR])),INDEX(surr_charge_sch_0[SURRENDER_CHARGE_PERCENT],COUNTA(surr_charge_sch_0[SURRENDER_CHARGE_PERCENT])))</f>
        <v>0</v>
      </c>
      <c r="P310">
        <f>IF((A310=0),INDEX(extract[AVAILABLE_FPWD], 1),(IF(MOD(C310, 12)=0,J310*INDEX(extract[FREE_PWD_PERCENT], 1),P309)))</f>
        <v>9712.053276579818</v>
      </c>
      <c r="Q310">
        <f t="shared" si="57"/>
        <v>87047.082632173391</v>
      </c>
      <c r="R310">
        <f t="shared" si="58"/>
        <v>0</v>
      </c>
      <c r="S310">
        <f t="shared" si="59"/>
        <v>96759.135908753204</v>
      </c>
      <c r="T310">
        <f t="shared" si="60"/>
        <v>33246.021474873924</v>
      </c>
      <c r="U310">
        <f t="shared" si="61"/>
        <v>0</v>
      </c>
      <c r="V310">
        <f t="shared" si="62"/>
        <v>15734.154295494058</v>
      </c>
      <c r="W310">
        <f t="shared" si="63"/>
        <v>48980.175770367983</v>
      </c>
      <c r="X310">
        <f t="shared" si="64"/>
        <v>95873.677984339738</v>
      </c>
    </row>
    <row r="311" spans="1:24" x14ac:dyDescent="0.3">
      <c r="A311">
        <v>309</v>
      </c>
      <c r="B311">
        <f>IF(A311&gt;0,EOMONTH(B310,1),INDEX(extract[VALUATION_DATE], 1))</f>
        <v>54696</v>
      </c>
      <c r="C311">
        <f>IF(A311=0,DAYS360(INDEX(extract[ISSUE_DATE], 1),B311)/30,C310+1)</f>
        <v>327</v>
      </c>
      <c r="D311">
        <f t="shared" si="52"/>
        <v>28</v>
      </c>
      <c r="E311">
        <f>INDEX(extract[ISSUE_AGE], 1)+D311-1</f>
        <v>75</v>
      </c>
      <c r="F311">
        <f>INDEX(mortality_0[PROBABILITY],MATCH(E311, mortality_0[AGE]))</f>
        <v>3.1828000000000002E-2</v>
      </c>
      <c r="G311">
        <f t="shared" si="53"/>
        <v>2.6918306374155154E-3</v>
      </c>
      <c r="H311">
        <f>INDEX(valuation_rate_0[rate],0+1)</f>
        <v>4.2500000000000003E-2</v>
      </c>
      <c r="I311">
        <f t="shared" si="54"/>
        <v>0.34240599596475663</v>
      </c>
      <c r="J311">
        <f>IF(A311&gt;0,J310+L310-M310-N310,INDEX(extract[FUND_VALUE], 1))</f>
        <v>96578.942093411679</v>
      </c>
      <c r="K311">
        <f>IF((B311&lt;INDEX(extract[GUARANTEE_END], 1)),INDEX(extract[CURRENT_RATE], 1),INDEX(extract[MINIMUM_RATE], 1))</f>
        <v>0.01</v>
      </c>
      <c r="L311">
        <f t="shared" si="55"/>
        <v>80.115913509715909</v>
      </c>
      <c r="M311">
        <f t="shared" si="56"/>
        <v>259.97415525622449</v>
      </c>
      <c r="N311">
        <f>0</f>
        <v>0</v>
      </c>
      <c r="O311">
        <f>IF((D311&lt;=INDEX(surr_charge_sch_0[POLICY_YEAR],COUNTA(surr_charge_sch_0[POLICY_YEAR]))),INDEX(surr_charge_sch_0[SURRENDER_CHARGE_PERCENT],MATCH(D311, surr_charge_sch_0[POLICY_YEAR])),INDEX(surr_charge_sch_0[SURRENDER_CHARGE_PERCENT],COUNTA(surr_charge_sch_0[SURRENDER_CHARGE_PERCENT])))</f>
        <v>0</v>
      </c>
      <c r="P311">
        <f>IF((A311=0),INDEX(extract[AVAILABLE_FPWD], 1),(IF(MOD(C311, 12)=0,J311*INDEX(extract[FREE_PWD_PERCENT], 1),P310)))</f>
        <v>9712.053276579818</v>
      </c>
      <c r="Q311">
        <f t="shared" si="57"/>
        <v>86866.888816831866</v>
      </c>
      <c r="R311">
        <f t="shared" si="58"/>
        <v>0</v>
      </c>
      <c r="S311">
        <f t="shared" si="59"/>
        <v>96578.942093411679</v>
      </c>
      <c r="T311">
        <f t="shared" si="60"/>
        <v>33069.208856717181</v>
      </c>
      <c r="U311">
        <f t="shared" si="61"/>
        <v>0</v>
      </c>
      <c r="V311">
        <f t="shared" si="62"/>
        <v>15823.646954672298</v>
      </c>
      <c r="W311">
        <f t="shared" si="63"/>
        <v>48892.855811389483</v>
      </c>
      <c r="X311">
        <f t="shared" si="64"/>
        <v>95873.677984339738</v>
      </c>
    </row>
    <row r="312" spans="1:24" x14ac:dyDescent="0.3">
      <c r="A312">
        <v>310</v>
      </c>
      <c r="B312">
        <f>IF(A312&gt;0,EOMONTH(B311,1),INDEX(extract[VALUATION_DATE], 1))</f>
        <v>54727</v>
      </c>
      <c r="C312">
        <f>IF(A312=0,DAYS360(INDEX(extract[ISSUE_DATE], 1),B312)/30,C311+1)</f>
        <v>328</v>
      </c>
      <c r="D312">
        <f t="shared" si="52"/>
        <v>28</v>
      </c>
      <c r="E312">
        <f>INDEX(extract[ISSUE_AGE], 1)+D312-1</f>
        <v>75</v>
      </c>
      <c r="F312">
        <f>INDEX(mortality_0[PROBABILITY],MATCH(E312, mortality_0[AGE]))</f>
        <v>3.1828000000000002E-2</v>
      </c>
      <c r="G312">
        <f t="shared" si="53"/>
        <v>2.6918306374155154E-3</v>
      </c>
      <c r="H312">
        <f>INDEX(valuation_rate_0[rate],0+1)</f>
        <v>4.2500000000000003E-2</v>
      </c>
      <c r="I312">
        <f t="shared" si="54"/>
        <v>0.34122042729502877</v>
      </c>
      <c r="J312">
        <f>IF(A312&gt;0,J311+L311-M311-N311,INDEX(extract[FUND_VALUE], 1))</f>
        <v>96399.083851665171</v>
      </c>
      <c r="K312">
        <f>IF((B312&lt;INDEX(extract[GUARANTEE_END], 1)),INDEX(extract[CURRENT_RATE], 1),INDEX(extract[MINIMUM_RATE], 1))</f>
        <v>0.01</v>
      </c>
      <c r="L312">
        <f t="shared" si="55"/>
        <v>79.9667142430079</v>
      </c>
      <c r="M312">
        <f t="shared" si="56"/>
        <v>259.4900073306996</v>
      </c>
      <c r="N312">
        <f>0</f>
        <v>0</v>
      </c>
      <c r="O312">
        <f>IF((D312&lt;=INDEX(surr_charge_sch_0[POLICY_YEAR],COUNTA(surr_charge_sch_0[POLICY_YEAR]))),INDEX(surr_charge_sch_0[SURRENDER_CHARGE_PERCENT],MATCH(D312, surr_charge_sch_0[POLICY_YEAR])),INDEX(surr_charge_sch_0[SURRENDER_CHARGE_PERCENT],COUNTA(surr_charge_sch_0[SURRENDER_CHARGE_PERCENT])))</f>
        <v>0</v>
      </c>
      <c r="P312">
        <f>IF((A312=0),INDEX(extract[AVAILABLE_FPWD], 1),(IF(MOD(C312, 12)=0,J312*INDEX(extract[FREE_PWD_PERCENT], 1),P311)))</f>
        <v>9712.053276579818</v>
      </c>
      <c r="Q312">
        <f t="shared" si="57"/>
        <v>86687.030575085359</v>
      </c>
      <c r="R312">
        <f t="shared" si="58"/>
        <v>0</v>
      </c>
      <c r="S312">
        <f t="shared" si="59"/>
        <v>96399.083851665171</v>
      </c>
      <c r="T312">
        <f t="shared" si="60"/>
        <v>32893.336582714495</v>
      </c>
      <c r="U312">
        <f t="shared" si="61"/>
        <v>0</v>
      </c>
      <c r="V312">
        <f t="shared" si="62"/>
        <v>15912.663664227903</v>
      </c>
      <c r="W312">
        <f t="shared" si="63"/>
        <v>48806.0002469424</v>
      </c>
      <c r="X312">
        <f t="shared" si="64"/>
        <v>95873.677984339738</v>
      </c>
    </row>
    <row r="313" spans="1:24" x14ac:dyDescent="0.3">
      <c r="A313">
        <v>311</v>
      </c>
      <c r="B313">
        <f>IF(A313&gt;0,EOMONTH(B312,1),INDEX(extract[VALUATION_DATE], 1))</f>
        <v>54757</v>
      </c>
      <c r="C313">
        <f>IF(A313=0,DAYS360(INDEX(extract[ISSUE_DATE], 1),B313)/30,C312+1)</f>
        <v>329</v>
      </c>
      <c r="D313">
        <f t="shared" si="52"/>
        <v>28</v>
      </c>
      <c r="E313">
        <f>INDEX(extract[ISSUE_AGE], 1)+D313-1</f>
        <v>75</v>
      </c>
      <c r="F313">
        <f>INDEX(mortality_0[PROBABILITY],MATCH(E313, mortality_0[AGE]))</f>
        <v>3.1828000000000002E-2</v>
      </c>
      <c r="G313">
        <f t="shared" si="53"/>
        <v>2.6918306374155154E-3</v>
      </c>
      <c r="H313">
        <f>INDEX(valuation_rate_0[rate],0+1)</f>
        <v>4.2500000000000003E-2</v>
      </c>
      <c r="I313">
        <f t="shared" si="54"/>
        <v>0.34003896361495417</v>
      </c>
      <c r="J313">
        <f>IF(A313&gt;0,J312+L312-M312-N312,INDEX(extract[FUND_VALUE], 1))</f>
        <v>96219.56055857749</v>
      </c>
      <c r="K313">
        <f>IF((B313&lt;INDEX(extract[GUARANTEE_END], 1)),INDEX(extract[CURRENT_RATE], 1),INDEX(extract[MINIMUM_RATE], 1))</f>
        <v>0.01</v>
      </c>
      <c r="L313">
        <f t="shared" si="55"/>
        <v>79.817792828978739</v>
      </c>
      <c r="M313">
        <f t="shared" si="56"/>
        <v>259.00676103023642</v>
      </c>
      <c r="N313">
        <f>0</f>
        <v>0</v>
      </c>
      <c r="O313">
        <f>IF((D313&lt;=INDEX(surr_charge_sch_0[POLICY_YEAR],COUNTA(surr_charge_sch_0[POLICY_YEAR]))),INDEX(surr_charge_sch_0[SURRENDER_CHARGE_PERCENT],MATCH(D313, surr_charge_sch_0[POLICY_YEAR])),INDEX(surr_charge_sch_0[SURRENDER_CHARGE_PERCENT],COUNTA(surr_charge_sch_0[SURRENDER_CHARGE_PERCENT])))</f>
        <v>0</v>
      </c>
      <c r="P313">
        <f>IF((A313=0),INDEX(extract[AVAILABLE_FPWD], 1),(IF(MOD(C313, 12)=0,J313*INDEX(extract[FREE_PWD_PERCENT], 1),P312)))</f>
        <v>9712.053276579818</v>
      </c>
      <c r="Q313">
        <f t="shared" si="57"/>
        <v>86507.507281997678</v>
      </c>
      <c r="R313">
        <f t="shared" si="58"/>
        <v>0</v>
      </c>
      <c r="S313">
        <f t="shared" si="59"/>
        <v>96219.56055857749</v>
      </c>
      <c r="T313">
        <f t="shared" si="60"/>
        <v>32718.39965182501</v>
      </c>
      <c r="U313">
        <f t="shared" si="61"/>
        <v>0</v>
      </c>
      <c r="V313">
        <f t="shared" si="62"/>
        <v>16001.206955408074</v>
      </c>
      <c r="W313">
        <f t="shared" si="63"/>
        <v>48719.606607233087</v>
      </c>
      <c r="X313">
        <f t="shared" si="64"/>
        <v>95873.677984339738</v>
      </c>
    </row>
    <row r="314" spans="1:24" x14ac:dyDescent="0.3">
      <c r="A314">
        <v>312</v>
      </c>
      <c r="B314">
        <f>IF(A314&gt;0,EOMONTH(B313,1),INDEX(extract[VALUATION_DATE], 1))</f>
        <v>54788</v>
      </c>
      <c r="C314">
        <f>IF(A314=0,DAYS360(INDEX(extract[ISSUE_DATE], 1),B314)/30,C313+1)</f>
        <v>330</v>
      </c>
      <c r="D314">
        <f t="shared" si="52"/>
        <v>28</v>
      </c>
      <c r="E314">
        <f>INDEX(extract[ISSUE_AGE], 1)+D314-1</f>
        <v>75</v>
      </c>
      <c r="F314">
        <f>INDEX(mortality_0[PROBABILITY],MATCH(E314, mortality_0[AGE]))</f>
        <v>3.1828000000000002E-2</v>
      </c>
      <c r="G314">
        <f t="shared" si="53"/>
        <v>2.6918306374155154E-3</v>
      </c>
      <c r="H314">
        <f>INDEX(valuation_rate_0[rate],0+1)</f>
        <v>4.2500000000000003E-2</v>
      </c>
      <c r="I314">
        <f t="shared" si="54"/>
        <v>0.33886159071115107</v>
      </c>
      <c r="J314">
        <f>IF(A314&gt;0,J313+L313-M313-N313,INDEX(extract[FUND_VALUE], 1))</f>
        <v>96040.371590376235</v>
      </c>
      <c r="K314">
        <f>IF((B314&lt;INDEX(extract[GUARANTEE_END], 1)),INDEX(extract[CURRENT_RATE], 1),INDEX(extract[MINIMUM_RATE], 1))</f>
        <v>0.01</v>
      </c>
      <c r="L314">
        <f t="shared" si="55"/>
        <v>79.669148750185428</v>
      </c>
      <c r="M314">
        <f t="shared" si="56"/>
        <v>258.52441467574545</v>
      </c>
      <c r="N314">
        <f>0</f>
        <v>0</v>
      </c>
      <c r="O314">
        <f>IF((D314&lt;=INDEX(surr_charge_sch_0[POLICY_YEAR],COUNTA(surr_charge_sch_0[POLICY_YEAR]))),INDEX(surr_charge_sch_0[SURRENDER_CHARGE_PERCENT],MATCH(D314, surr_charge_sch_0[POLICY_YEAR])),INDEX(surr_charge_sch_0[SURRENDER_CHARGE_PERCENT],COUNTA(surr_charge_sch_0[SURRENDER_CHARGE_PERCENT])))</f>
        <v>0</v>
      </c>
      <c r="P314">
        <f>IF((A314=0),INDEX(extract[AVAILABLE_FPWD], 1),(IF(MOD(C314, 12)=0,J314*INDEX(extract[FREE_PWD_PERCENT], 1),P313)))</f>
        <v>9712.053276579818</v>
      </c>
      <c r="Q314">
        <f t="shared" si="57"/>
        <v>86328.318313796422</v>
      </c>
      <c r="R314">
        <f t="shared" si="58"/>
        <v>0</v>
      </c>
      <c r="S314">
        <f t="shared" si="59"/>
        <v>96040.371590376235</v>
      </c>
      <c r="T314">
        <f t="shared" si="60"/>
        <v>32544.393089604931</v>
      </c>
      <c r="U314">
        <f t="shared" si="61"/>
        <v>0</v>
      </c>
      <c r="V314">
        <f t="shared" si="62"/>
        <v>16089.279345998062</v>
      </c>
      <c r="W314">
        <f t="shared" si="63"/>
        <v>48633.672435602995</v>
      </c>
      <c r="X314">
        <f t="shared" si="64"/>
        <v>95873.677984339738</v>
      </c>
    </row>
    <row r="315" spans="1:24" x14ac:dyDescent="0.3">
      <c r="A315">
        <v>313</v>
      </c>
      <c r="B315">
        <f>IF(A315&gt;0,EOMONTH(B314,1),INDEX(extract[VALUATION_DATE], 1))</f>
        <v>54819</v>
      </c>
      <c r="C315">
        <f>IF(A315=0,DAYS360(INDEX(extract[ISSUE_DATE], 1),B315)/30,C314+1)</f>
        <v>331</v>
      </c>
      <c r="D315">
        <f t="shared" si="52"/>
        <v>28</v>
      </c>
      <c r="E315">
        <f>INDEX(extract[ISSUE_AGE], 1)+D315-1</f>
        <v>75</v>
      </c>
      <c r="F315">
        <f>INDEX(mortality_0[PROBABILITY],MATCH(E315, mortality_0[AGE]))</f>
        <v>3.1828000000000002E-2</v>
      </c>
      <c r="G315">
        <f t="shared" si="53"/>
        <v>2.6918306374155154E-3</v>
      </c>
      <c r="H315">
        <f>INDEX(valuation_rate_0[rate],0+1)</f>
        <v>4.2500000000000003E-2</v>
      </c>
      <c r="I315">
        <f t="shared" si="54"/>
        <v>0.33768829441945108</v>
      </c>
      <c r="J315">
        <f>IF(A315&gt;0,J314+L314-M314-N314,INDEX(extract[FUND_VALUE], 1))</f>
        <v>95861.516324450669</v>
      </c>
      <c r="K315">
        <f>IF((B315&lt;INDEX(extract[GUARANTEE_END], 1)),INDEX(extract[CURRENT_RATE], 1),INDEX(extract[MINIMUM_RATE], 1))</f>
        <v>0.01</v>
      </c>
      <c r="L315">
        <f t="shared" si="55"/>
        <v>79.52078149014865</v>
      </c>
      <c r="M315">
        <f t="shared" si="56"/>
        <v>258.04296659126391</v>
      </c>
      <c r="N315">
        <f>0</f>
        <v>0</v>
      </c>
      <c r="O315">
        <f>IF((D315&lt;=INDEX(surr_charge_sch_0[POLICY_YEAR],COUNTA(surr_charge_sch_0[POLICY_YEAR]))),INDEX(surr_charge_sch_0[SURRENDER_CHARGE_PERCENT],MATCH(D315, surr_charge_sch_0[POLICY_YEAR])),INDEX(surr_charge_sch_0[SURRENDER_CHARGE_PERCENT],COUNTA(surr_charge_sch_0[SURRENDER_CHARGE_PERCENT])))</f>
        <v>0</v>
      </c>
      <c r="P315">
        <f>IF((A315=0),INDEX(extract[AVAILABLE_FPWD], 1),(IF(MOD(C315, 12)=0,J315*INDEX(extract[FREE_PWD_PERCENT], 1),P314)))</f>
        <v>9712.053276579818</v>
      </c>
      <c r="Q315">
        <f t="shared" si="57"/>
        <v>86149.463047870857</v>
      </c>
      <c r="R315">
        <f t="shared" si="58"/>
        <v>0</v>
      </c>
      <c r="S315">
        <f t="shared" si="59"/>
        <v>95861.516324450669</v>
      </c>
      <c r="T315">
        <f t="shared" si="60"/>
        <v>32371.311948066115</v>
      </c>
      <c r="U315">
        <f t="shared" si="61"/>
        <v>0</v>
      </c>
      <c r="V315">
        <f t="shared" si="62"/>
        <v>16176.883340392755</v>
      </c>
      <c r="W315">
        <f t="shared" si="63"/>
        <v>48548.195288458868</v>
      </c>
      <c r="X315">
        <f t="shared" si="64"/>
        <v>95873.677984339738</v>
      </c>
    </row>
    <row r="316" spans="1:24" x14ac:dyDescent="0.3">
      <c r="A316">
        <v>314</v>
      </c>
      <c r="B316">
        <f>IF(A316&gt;0,EOMONTH(B315,1),INDEX(extract[VALUATION_DATE], 1))</f>
        <v>54847</v>
      </c>
      <c r="C316">
        <f>IF(A316=0,DAYS360(INDEX(extract[ISSUE_DATE], 1),B316)/30,C315+1)</f>
        <v>332</v>
      </c>
      <c r="D316">
        <f t="shared" si="52"/>
        <v>28</v>
      </c>
      <c r="E316">
        <f>INDEX(extract[ISSUE_AGE], 1)+D316-1</f>
        <v>75</v>
      </c>
      <c r="F316">
        <f>INDEX(mortality_0[PROBABILITY],MATCH(E316, mortality_0[AGE]))</f>
        <v>3.1828000000000002E-2</v>
      </c>
      <c r="G316">
        <f t="shared" si="53"/>
        <v>2.6918306374155154E-3</v>
      </c>
      <c r="H316">
        <f>INDEX(valuation_rate_0[rate],0+1)</f>
        <v>4.2500000000000003E-2</v>
      </c>
      <c r="I316">
        <f t="shared" si="54"/>
        <v>0.33651906062472881</v>
      </c>
      <c r="J316">
        <f>IF(A316&gt;0,J315+L315-M315-N315,INDEX(extract[FUND_VALUE], 1))</f>
        <v>95682.994139349554</v>
      </c>
      <c r="K316">
        <f>IF((B316&lt;INDEX(extract[GUARANTEE_END], 1)),INDEX(extract[CURRENT_RATE], 1),INDEX(extract[MINIMUM_RATE], 1))</f>
        <v>0.01</v>
      </c>
      <c r="L316">
        <f t="shared" si="55"/>
        <v>79.372690533350919</v>
      </c>
      <c r="M316">
        <f t="shared" si="56"/>
        <v>257.56241510395034</v>
      </c>
      <c r="N316">
        <f>0</f>
        <v>0</v>
      </c>
      <c r="O316">
        <f>IF((D316&lt;=INDEX(surr_charge_sch_0[POLICY_YEAR],COUNTA(surr_charge_sch_0[POLICY_YEAR]))),INDEX(surr_charge_sch_0[SURRENDER_CHARGE_PERCENT],MATCH(D316, surr_charge_sch_0[POLICY_YEAR])),INDEX(surr_charge_sch_0[SURRENDER_CHARGE_PERCENT],COUNTA(surr_charge_sch_0[SURRENDER_CHARGE_PERCENT])))</f>
        <v>0</v>
      </c>
      <c r="P316">
        <f>IF((A316=0),INDEX(extract[AVAILABLE_FPWD], 1),(IF(MOD(C316, 12)=0,J316*INDEX(extract[FREE_PWD_PERCENT], 1),P315)))</f>
        <v>9712.053276579818</v>
      </c>
      <c r="Q316">
        <f t="shared" si="57"/>
        <v>85970.940862769741</v>
      </c>
      <c r="R316">
        <f t="shared" si="58"/>
        <v>0</v>
      </c>
      <c r="S316">
        <f t="shared" si="59"/>
        <v>95682.994139349554</v>
      </c>
      <c r="T316">
        <f t="shared" si="60"/>
        <v>32199.151305535343</v>
      </c>
      <c r="U316">
        <f t="shared" si="61"/>
        <v>0</v>
      </c>
      <c r="V316">
        <f t="shared" si="62"/>
        <v>16264.021429667893</v>
      </c>
      <c r="W316">
        <f t="shared" si="63"/>
        <v>48463.172735203232</v>
      </c>
      <c r="X316">
        <f t="shared" si="64"/>
        <v>95873.677984339738</v>
      </c>
    </row>
    <row r="317" spans="1:24" x14ac:dyDescent="0.3">
      <c r="A317">
        <v>315</v>
      </c>
      <c r="B317">
        <f>IF(A317&gt;0,EOMONTH(B316,1),INDEX(extract[VALUATION_DATE], 1))</f>
        <v>54878</v>
      </c>
      <c r="C317">
        <f>IF(A317=0,DAYS360(INDEX(extract[ISSUE_DATE], 1),B317)/30,C316+1)</f>
        <v>333</v>
      </c>
      <c r="D317">
        <f t="shared" si="52"/>
        <v>28</v>
      </c>
      <c r="E317">
        <f>INDEX(extract[ISSUE_AGE], 1)+D317-1</f>
        <v>75</v>
      </c>
      <c r="F317">
        <f>INDEX(mortality_0[PROBABILITY],MATCH(E317, mortality_0[AGE]))</f>
        <v>3.1828000000000002E-2</v>
      </c>
      <c r="G317">
        <f t="shared" si="53"/>
        <v>2.6918306374155154E-3</v>
      </c>
      <c r="H317">
        <f>INDEX(valuation_rate_0[rate],0+1)</f>
        <v>4.2500000000000003E-2</v>
      </c>
      <c r="I317">
        <f t="shared" si="54"/>
        <v>0.33535387526073185</v>
      </c>
      <c r="J317">
        <f>IF(A317&gt;0,J316+L316-M316-N316,INDEX(extract[FUND_VALUE], 1))</f>
        <v>95504.804414778948</v>
      </c>
      <c r="K317">
        <f>IF((B317&lt;INDEX(extract[GUARANTEE_END], 1)),INDEX(extract[CURRENT_RATE], 1),INDEX(extract[MINIMUM_RATE], 1))</f>
        <v>0.01</v>
      </c>
      <c r="L317">
        <f t="shared" si="55"/>
        <v>79.224875365234752</v>
      </c>
      <c r="M317">
        <f t="shared" si="56"/>
        <v>257.08275854407856</v>
      </c>
      <c r="N317">
        <f>0</f>
        <v>0</v>
      </c>
      <c r="O317">
        <f>IF((D317&lt;=INDEX(surr_charge_sch_0[POLICY_YEAR],COUNTA(surr_charge_sch_0[POLICY_YEAR]))),INDEX(surr_charge_sch_0[SURRENDER_CHARGE_PERCENT],MATCH(D317, surr_charge_sch_0[POLICY_YEAR])),INDEX(surr_charge_sch_0[SURRENDER_CHARGE_PERCENT],COUNTA(surr_charge_sch_0[SURRENDER_CHARGE_PERCENT])))</f>
        <v>0</v>
      </c>
      <c r="P317">
        <f>IF((A317=0),INDEX(extract[AVAILABLE_FPWD], 1),(IF(MOD(C317, 12)=0,J317*INDEX(extract[FREE_PWD_PERCENT], 1),P316)))</f>
        <v>9712.053276579818</v>
      </c>
      <c r="Q317">
        <f t="shared" si="57"/>
        <v>85792.751138199135</v>
      </c>
      <c r="R317">
        <f t="shared" si="58"/>
        <v>0</v>
      </c>
      <c r="S317">
        <f t="shared" si="59"/>
        <v>95504.804414778948</v>
      </c>
      <c r="T317">
        <f t="shared" si="60"/>
        <v>32027.906266514372</v>
      </c>
      <c r="U317">
        <f t="shared" si="61"/>
        <v>0</v>
      </c>
      <c r="V317">
        <f t="shared" si="62"/>
        <v>16350.696091650911</v>
      </c>
      <c r="W317">
        <f t="shared" si="63"/>
        <v>48378.602358165284</v>
      </c>
      <c r="X317">
        <f t="shared" si="64"/>
        <v>95873.677984339738</v>
      </c>
    </row>
    <row r="318" spans="1:24" x14ac:dyDescent="0.3">
      <c r="A318">
        <v>316</v>
      </c>
      <c r="B318">
        <f>IF(A318&gt;0,EOMONTH(B317,1),INDEX(extract[VALUATION_DATE], 1))</f>
        <v>54908</v>
      </c>
      <c r="C318">
        <f>IF(A318=0,DAYS360(INDEX(extract[ISSUE_DATE], 1),B318)/30,C317+1)</f>
        <v>334</v>
      </c>
      <c r="D318">
        <f t="shared" si="52"/>
        <v>28</v>
      </c>
      <c r="E318">
        <f>INDEX(extract[ISSUE_AGE], 1)+D318-1</f>
        <v>75</v>
      </c>
      <c r="F318">
        <f>INDEX(mortality_0[PROBABILITY],MATCH(E318, mortality_0[AGE]))</f>
        <v>3.1828000000000002E-2</v>
      </c>
      <c r="G318">
        <f t="shared" si="53"/>
        <v>2.6918306374155154E-3</v>
      </c>
      <c r="H318">
        <f>INDEX(valuation_rate_0[rate],0+1)</f>
        <v>4.2500000000000003E-2</v>
      </c>
      <c r="I318">
        <f t="shared" si="54"/>
        <v>0.33419272430991187</v>
      </c>
      <c r="J318">
        <f>IF(A318&gt;0,J317+L317-M317-N317,INDEX(extract[FUND_VALUE], 1))</f>
        <v>95326.946531600101</v>
      </c>
      <c r="K318">
        <f>IF((B318&lt;INDEX(extract[GUARANTEE_END], 1)),INDEX(extract[CURRENT_RATE], 1),INDEX(extract[MINIMUM_RATE], 1))</f>
        <v>0.01</v>
      </c>
      <c r="L318">
        <f t="shared" si="55"/>
        <v>79.077335472200971</v>
      </c>
      <c r="M318">
        <f t="shared" si="56"/>
        <v>256.60399524503185</v>
      </c>
      <c r="N318">
        <f>0</f>
        <v>0</v>
      </c>
      <c r="O318">
        <f>IF((D318&lt;=INDEX(surr_charge_sch_0[POLICY_YEAR],COUNTA(surr_charge_sch_0[POLICY_YEAR]))),INDEX(surr_charge_sch_0[SURRENDER_CHARGE_PERCENT],MATCH(D318, surr_charge_sch_0[POLICY_YEAR])),INDEX(surr_charge_sch_0[SURRENDER_CHARGE_PERCENT],COUNTA(surr_charge_sch_0[SURRENDER_CHARGE_PERCENT])))</f>
        <v>0</v>
      </c>
      <c r="P318">
        <f>IF((A318=0),INDEX(extract[AVAILABLE_FPWD], 1),(IF(MOD(C318, 12)=0,J318*INDEX(extract[FREE_PWD_PERCENT], 1),P317)))</f>
        <v>9712.053276579818</v>
      </c>
      <c r="Q318">
        <f t="shared" si="57"/>
        <v>85614.893255020288</v>
      </c>
      <c r="R318">
        <f t="shared" si="58"/>
        <v>0</v>
      </c>
      <c r="S318">
        <f t="shared" si="59"/>
        <v>95326.946531600101</v>
      </c>
      <c r="T318">
        <f t="shared" si="60"/>
        <v>31857.571961540743</v>
      </c>
      <c r="U318">
        <f t="shared" si="61"/>
        <v>0</v>
      </c>
      <c r="V318">
        <f t="shared" si="62"/>
        <v>16436.909790991387</v>
      </c>
      <c r="W318">
        <f t="shared" si="63"/>
        <v>48294.481752532127</v>
      </c>
      <c r="X318">
        <f t="shared" si="64"/>
        <v>95873.677984339738</v>
      </c>
    </row>
    <row r="319" spans="1:24" x14ac:dyDescent="0.3">
      <c r="A319">
        <v>317</v>
      </c>
      <c r="B319">
        <f>IF(A319&gt;0,EOMONTH(B318,1),INDEX(extract[VALUATION_DATE], 1))</f>
        <v>54939</v>
      </c>
      <c r="C319">
        <f>IF(A319=0,DAYS360(INDEX(extract[ISSUE_DATE], 1),B319)/30,C318+1)</f>
        <v>335</v>
      </c>
      <c r="D319">
        <f t="shared" si="52"/>
        <v>28</v>
      </c>
      <c r="E319">
        <f>INDEX(extract[ISSUE_AGE], 1)+D319-1</f>
        <v>75</v>
      </c>
      <c r="F319">
        <f>INDEX(mortality_0[PROBABILITY],MATCH(E319, mortality_0[AGE]))</f>
        <v>3.1828000000000002E-2</v>
      </c>
      <c r="G319">
        <f t="shared" si="53"/>
        <v>2.6918306374155154E-3</v>
      </c>
      <c r="H319">
        <f>INDEX(valuation_rate_0[rate],0+1)</f>
        <v>4.2500000000000003E-2</v>
      </c>
      <c r="I319">
        <f t="shared" si="54"/>
        <v>0.33303559380325565</v>
      </c>
      <c r="J319">
        <f>IF(A319&gt;0,J318+L318-M318-N318,INDEX(extract[FUND_VALUE], 1))</f>
        <v>95149.419871827267</v>
      </c>
      <c r="K319">
        <f>IF((B319&lt;INDEX(extract[GUARANTEE_END], 1)),INDEX(extract[CURRENT_RATE], 1),INDEX(extract[MINIMUM_RATE], 1))</f>
        <v>0.01</v>
      </c>
      <c r="L319">
        <f t="shared" si="55"/>
        <v>78.93007034160685</v>
      </c>
      <c r="M319">
        <f t="shared" si="56"/>
        <v>256.1261235432973</v>
      </c>
      <c r="N319">
        <f>0</f>
        <v>0</v>
      </c>
      <c r="O319">
        <f>IF((D319&lt;=INDEX(surr_charge_sch_0[POLICY_YEAR],COUNTA(surr_charge_sch_0[POLICY_YEAR]))),INDEX(surr_charge_sch_0[SURRENDER_CHARGE_PERCENT],MATCH(D319, surr_charge_sch_0[POLICY_YEAR])),INDEX(surr_charge_sch_0[SURRENDER_CHARGE_PERCENT],COUNTA(surr_charge_sch_0[SURRENDER_CHARGE_PERCENT])))</f>
        <v>0</v>
      </c>
      <c r="P319">
        <f>IF((A319=0),INDEX(extract[AVAILABLE_FPWD], 1),(IF(MOD(C319, 12)=0,J319*INDEX(extract[FREE_PWD_PERCENT], 1),P318)))</f>
        <v>9712.053276579818</v>
      </c>
      <c r="Q319">
        <f t="shared" si="57"/>
        <v>85437.366595247455</v>
      </c>
      <c r="R319">
        <f t="shared" si="58"/>
        <v>0</v>
      </c>
      <c r="S319">
        <f t="shared" si="59"/>
        <v>95149.419871827267</v>
      </c>
      <c r="T319">
        <f t="shared" si="60"/>
        <v>31688.143547049287</v>
      </c>
      <c r="U319">
        <f t="shared" si="61"/>
        <v>0</v>
      </c>
      <c r="V319">
        <f t="shared" si="62"/>
        <v>16522.664979231133</v>
      </c>
      <c r="W319">
        <f t="shared" si="63"/>
        <v>48210.808526280423</v>
      </c>
      <c r="X319">
        <f t="shared" si="64"/>
        <v>95873.677984339738</v>
      </c>
    </row>
    <row r="320" spans="1:24" x14ac:dyDescent="0.3">
      <c r="A320">
        <v>318</v>
      </c>
      <c r="B320">
        <f>IF(A320&gt;0,EOMONTH(B319,1),INDEX(extract[VALUATION_DATE], 1))</f>
        <v>54969</v>
      </c>
      <c r="C320">
        <f>IF(A320=0,DAYS360(INDEX(extract[ISSUE_DATE], 1),B320)/30,C319+1)</f>
        <v>336</v>
      </c>
      <c r="D320">
        <f t="shared" si="52"/>
        <v>29</v>
      </c>
      <c r="E320">
        <f>INDEX(extract[ISSUE_AGE], 1)+D320-1</f>
        <v>76</v>
      </c>
      <c r="F320">
        <f>INDEX(mortality_0[PROBABILITY],MATCH(E320, mortality_0[AGE]))</f>
        <v>3.5143000000000001E-2</v>
      </c>
      <c r="G320">
        <f t="shared" si="53"/>
        <v>2.9768416567133027E-3</v>
      </c>
      <c r="H320">
        <f>INDEX(valuation_rate_0[rate],0+1)</f>
        <v>4.2500000000000003E-2</v>
      </c>
      <c r="I320">
        <f t="shared" si="54"/>
        <v>0.33188246982011727</v>
      </c>
      <c r="J320">
        <f>IF(A320&gt;0,J319+L319-M319-N319,INDEX(extract[FUND_VALUE], 1))</f>
        <v>94972.223818625585</v>
      </c>
      <c r="K320">
        <f>IF((B320&lt;INDEX(extract[GUARANTEE_END], 1)),INDEX(extract[CURRENT_RATE], 1),INDEX(extract[MINIMUM_RATE], 1))</f>
        <v>0.01</v>
      </c>
      <c r="L320">
        <f t="shared" si="55"/>
        <v>78.783079461764345</v>
      </c>
      <c r="M320">
        <f t="shared" si="56"/>
        <v>282.71727209398398</v>
      </c>
      <c r="N320">
        <f>0</f>
        <v>0</v>
      </c>
      <c r="O320">
        <f>IF((D320&lt;=INDEX(surr_charge_sch_0[POLICY_YEAR],COUNTA(surr_charge_sch_0[POLICY_YEAR]))),INDEX(surr_charge_sch_0[SURRENDER_CHARGE_PERCENT],MATCH(D320, surr_charge_sch_0[POLICY_YEAR])),INDEX(surr_charge_sch_0[SURRENDER_CHARGE_PERCENT],COUNTA(surr_charge_sch_0[SURRENDER_CHARGE_PERCENT])))</f>
        <v>0</v>
      </c>
      <c r="P320">
        <f>IF((A320=0),INDEX(extract[AVAILABLE_FPWD], 1),(IF(MOD(C320, 12)=0,J320*INDEX(extract[FREE_PWD_PERCENT], 1),P319)))</f>
        <v>9497.2223818625589</v>
      </c>
      <c r="Q320">
        <f t="shared" si="57"/>
        <v>85475.001436763021</v>
      </c>
      <c r="R320">
        <f t="shared" si="58"/>
        <v>0</v>
      </c>
      <c r="S320">
        <f t="shared" si="59"/>
        <v>94972.223818625585</v>
      </c>
      <c r="T320">
        <f t="shared" si="60"/>
        <v>31519.616205234426</v>
      </c>
      <c r="U320">
        <f t="shared" si="61"/>
        <v>0</v>
      </c>
      <c r="V320">
        <f t="shared" si="62"/>
        <v>16607.9640948739</v>
      </c>
      <c r="W320">
        <f t="shared" si="63"/>
        <v>48127.580300108326</v>
      </c>
      <c r="X320">
        <f t="shared" si="64"/>
        <v>95873.677984339738</v>
      </c>
    </row>
    <row r="321" spans="1:24" x14ac:dyDescent="0.3">
      <c r="A321">
        <v>319</v>
      </c>
      <c r="B321">
        <f>IF(A321&gt;0,EOMONTH(B320,1),INDEX(extract[VALUATION_DATE], 1))</f>
        <v>55000</v>
      </c>
      <c r="C321">
        <f>IF(A321=0,DAYS360(INDEX(extract[ISSUE_DATE], 1),B321)/30,C320+1)</f>
        <v>337</v>
      </c>
      <c r="D321">
        <f t="shared" si="52"/>
        <v>29</v>
      </c>
      <c r="E321">
        <f>INDEX(extract[ISSUE_AGE], 1)+D321-1</f>
        <v>76</v>
      </c>
      <c r="F321">
        <f>INDEX(mortality_0[PROBABILITY],MATCH(E321, mortality_0[AGE]))</f>
        <v>3.5143000000000001E-2</v>
      </c>
      <c r="G321">
        <f t="shared" si="53"/>
        <v>2.9768416567133027E-3</v>
      </c>
      <c r="H321">
        <f>INDEX(valuation_rate_0[rate],0+1)</f>
        <v>4.2500000000000003E-2</v>
      </c>
      <c r="I321">
        <f t="shared" si="54"/>
        <v>0.33073333848805048</v>
      </c>
      <c r="J321">
        <f>IF(A321&gt;0,J320+L320-M320-N320,INDEX(extract[FUND_VALUE], 1))</f>
        <v>94768.289625993362</v>
      </c>
      <c r="K321">
        <f>IF((B321&lt;INDEX(extract[GUARANTEE_END], 1)),INDEX(extract[CURRENT_RATE], 1),INDEX(extract[MINIMUM_RATE], 1))</f>
        <v>0.01</v>
      </c>
      <c r="L321">
        <f t="shared" si="55"/>
        <v>78.613908276157503</v>
      </c>
      <c r="M321">
        <f t="shared" si="56"/>
        <v>282.11019229412818</v>
      </c>
      <c r="N321">
        <f>0</f>
        <v>0</v>
      </c>
      <c r="O321">
        <f>IF((D321&lt;=INDEX(surr_charge_sch_0[POLICY_YEAR],COUNTA(surr_charge_sch_0[POLICY_YEAR]))),INDEX(surr_charge_sch_0[SURRENDER_CHARGE_PERCENT],MATCH(D321, surr_charge_sch_0[POLICY_YEAR])),INDEX(surr_charge_sch_0[SURRENDER_CHARGE_PERCENT],COUNTA(surr_charge_sch_0[SURRENDER_CHARGE_PERCENT])))</f>
        <v>0</v>
      </c>
      <c r="P321">
        <f>IF((A321=0),INDEX(extract[AVAILABLE_FPWD], 1),(IF(MOD(C321, 12)=0,J321*INDEX(extract[FREE_PWD_PERCENT], 1),P320)))</f>
        <v>9497.2223818625589</v>
      </c>
      <c r="Q321">
        <f t="shared" si="57"/>
        <v>85271.067244130798</v>
      </c>
      <c r="R321">
        <f t="shared" si="58"/>
        <v>0</v>
      </c>
      <c r="S321">
        <f t="shared" si="59"/>
        <v>94768.289625993362</v>
      </c>
      <c r="T321">
        <f t="shared" si="60"/>
        <v>31343.032810807264</v>
      </c>
      <c r="U321">
        <f t="shared" si="61"/>
        <v>0</v>
      </c>
      <c r="V321">
        <f t="shared" si="62"/>
        <v>16701.793001397258</v>
      </c>
      <c r="W321">
        <f t="shared" si="63"/>
        <v>48044.825812204523</v>
      </c>
      <c r="X321">
        <f t="shared" si="64"/>
        <v>95873.677984339738</v>
      </c>
    </row>
    <row r="322" spans="1:24" x14ac:dyDescent="0.3">
      <c r="A322">
        <v>320</v>
      </c>
      <c r="B322">
        <f>IF(A322&gt;0,EOMONTH(B321,1),INDEX(extract[VALUATION_DATE], 1))</f>
        <v>55031</v>
      </c>
      <c r="C322">
        <f>IF(A322=0,DAYS360(INDEX(extract[ISSUE_DATE], 1),B322)/30,C321+1)</f>
        <v>338</v>
      </c>
      <c r="D322">
        <f t="shared" ref="D322:D385" si="65">_xlfn.FLOOR.MATH(C322/12)+1</f>
        <v>29</v>
      </c>
      <c r="E322">
        <f>INDEX(extract[ISSUE_AGE], 1)+D322-1</f>
        <v>76</v>
      </c>
      <c r="F322">
        <f>INDEX(mortality_0[PROBABILITY],MATCH(E322, mortality_0[AGE]))</f>
        <v>3.5143000000000001E-2</v>
      </c>
      <c r="G322">
        <f t="shared" ref="G322:G385" si="66">1-(1-F322)^(1/12)</f>
        <v>2.9768416567133027E-3</v>
      </c>
      <c r="H322">
        <f>INDEX(valuation_rate_0[rate],0+1)</f>
        <v>4.2500000000000003E-2</v>
      </c>
      <c r="I322">
        <f t="shared" ref="I322:I385" si="67">IF(A322&gt;0,(1+H321)^(-1/12)*I321,1)</f>
        <v>0.329588185982642</v>
      </c>
      <c r="J322">
        <f>IF(A322&gt;0,J321+L321-M321-N321,INDEX(extract[FUND_VALUE], 1))</f>
        <v>94564.793341975383</v>
      </c>
      <c r="K322">
        <f>IF((B322&lt;INDEX(extract[GUARANTEE_END], 1)),INDEX(extract[CURRENT_RATE], 1),INDEX(extract[MINIMUM_RATE], 1))</f>
        <v>0.01</v>
      </c>
      <c r="L322">
        <f t="shared" ref="L322:L385" si="68">J322*((1+K322)^(1/12)-1)</f>
        <v>78.445100352436768</v>
      </c>
      <c r="M322">
        <f t="shared" ref="M322:M385" si="69">J322*G322</f>
        <v>281.50441607887711</v>
      </c>
      <c r="N322">
        <f>0</f>
        <v>0</v>
      </c>
      <c r="O322">
        <f>IF((D322&lt;=INDEX(surr_charge_sch_0[POLICY_YEAR],COUNTA(surr_charge_sch_0[POLICY_YEAR]))),INDEX(surr_charge_sch_0[SURRENDER_CHARGE_PERCENT],MATCH(D322, surr_charge_sch_0[POLICY_YEAR])),INDEX(surr_charge_sch_0[SURRENDER_CHARGE_PERCENT],COUNTA(surr_charge_sch_0[SURRENDER_CHARGE_PERCENT])))</f>
        <v>0</v>
      </c>
      <c r="P322">
        <f>IF((A322=0),INDEX(extract[AVAILABLE_FPWD], 1),(IF(MOD(C322, 12)=0,J322*INDEX(extract[FREE_PWD_PERCENT], 1),P321)))</f>
        <v>9497.2223818625589</v>
      </c>
      <c r="Q322">
        <f t="shared" ref="Q322:Q385" si="70">J322-P322</f>
        <v>85067.570960112818</v>
      </c>
      <c r="R322">
        <f t="shared" ref="R322:R385" si="71">O322*Q322</f>
        <v>0</v>
      </c>
      <c r="S322">
        <f t="shared" ref="S322:S385" si="72">J322-R322</f>
        <v>94564.793341975383</v>
      </c>
      <c r="T322">
        <f t="shared" ref="T322:T385" si="73">S322*I322</f>
        <v>31167.43869540509</v>
      </c>
      <c r="U322">
        <f t="shared" ref="U322:U385" si="74">IF(A322&gt;0,U321+N321*I321,0)</f>
        <v>0</v>
      </c>
      <c r="V322">
        <f t="shared" ref="V322:V385" si="75">IF(A322&gt;0,V321+M321*I321,0)</f>
        <v>16795.096247116202</v>
      </c>
      <c r="W322">
        <f t="shared" ref="W322:W385" si="76">T322+U322+V322</f>
        <v>47962.534942521292</v>
      </c>
      <c r="X322">
        <f t="shared" ref="X322:X385" si="77">IF((A322=0),W322,(IF(W322&gt;X321,W322,X321)))</f>
        <v>95873.677984339738</v>
      </c>
    </row>
    <row r="323" spans="1:24" x14ac:dyDescent="0.3">
      <c r="A323">
        <v>321</v>
      </c>
      <c r="B323">
        <f>IF(A323&gt;0,EOMONTH(B322,1),INDEX(extract[VALUATION_DATE], 1))</f>
        <v>55061</v>
      </c>
      <c r="C323">
        <f>IF(A323=0,DAYS360(INDEX(extract[ISSUE_DATE], 1),B323)/30,C322+1)</f>
        <v>339</v>
      </c>
      <c r="D323">
        <f t="shared" si="65"/>
        <v>29</v>
      </c>
      <c r="E323">
        <f>INDEX(extract[ISSUE_AGE], 1)+D323-1</f>
        <v>76</v>
      </c>
      <c r="F323">
        <f>INDEX(mortality_0[PROBABILITY],MATCH(E323, mortality_0[AGE]))</f>
        <v>3.5143000000000001E-2</v>
      </c>
      <c r="G323">
        <f t="shared" si="66"/>
        <v>2.9768416567133027E-3</v>
      </c>
      <c r="H323">
        <f>INDEX(valuation_rate_0[rate],0+1)</f>
        <v>4.2500000000000003E-2</v>
      </c>
      <c r="I323">
        <f t="shared" si="67"/>
        <v>0.32844699852734499</v>
      </c>
      <c r="J323">
        <f>IF(A323&gt;0,J322+L322-M322-N322,INDEX(extract[FUND_VALUE], 1))</f>
        <v>94361.734026248931</v>
      </c>
      <c r="K323">
        <f>IF((B323&lt;INDEX(extract[GUARANTEE_END], 1)),INDEX(extract[CURRENT_RATE], 1),INDEX(extract[MINIMUM_RATE], 1))</f>
        <v>0.01</v>
      </c>
      <c r="L323">
        <f t="shared" si="68"/>
        <v>78.276654910568624</v>
      </c>
      <c r="M323">
        <f t="shared" si="69"/>
        <v>280.89994064903891</v>
      </c>
      <c r="N323">
        <f>0</f>
        <v>0</v>
      </c>
      <c r="O323">
        <f>IF((D323&lt;=INDEX(surr_charge_sch_0[POLICY_YEAR],COUNTA(surr_charge_sch_0[POLICY_YEAR]))),INDEX(surr_charge_sch_0[SURRENDER_CHARGE_PERCENT],MATCH(D323, surr_charge_sch_0[POLICY_YEAR])),INDEX(surr_charge_sch_0[SURRENDER_CHARGE_PERCENT],COUNTA(surr_charge_sch_0[SURRENDER_CHARGE_PERCENT])))</f>
        <v>0</v>
      </c>
      <c r="P323">
        <f>IF((A323=0),INDEX(extract[AVAILABLE_FPWD], 1),(IF(MOD(C323, 12)=0,J323*INDEX(extract[FREE_PWD_PERCENT], 1),P322)))</f>
        <v>9497.2223818625589</v>
      </c>
      <c r="Q323">
        <f t="shared" si="70"/>
        <v>84864.511644386366</v>
      </c>
      <c r="R323">
        <f t="shared" si="71"/>
        <v>0</v>
      </c>
      <c r="S323">
        <f t="shared" si="72"/>
        <v>94361.734026248931</v>
      </c>
      <c r="T323">
        <f t="shared" si="73"/>
        <v>30992.828316757103</v>
      </c>
      <c r="U323">
        <f t="shared" si="74"/>
        <v>0</v>
      </c>
      <c r="V323">
        <f t="shared" si="75"/>
        <v>16887.876776957743</v>
      </c>
      <c r="W323">
        <f t="shared" si="76"/>
        <v>47880.705093714845</v>
      </c>
      <c r="X323">
        <f t="shared" si="77"/>
        <v>95873.677984339738</v>
      </c>
    </row>
    <row r="324" spans="1:24" x14ac:dyDescent="0.3">
      <c r="A324">
        <v>322</v>
      </c>
      <c r="B324">
        <f>IF(A324&gt;0,EOMONTH(B323,1),INDEX(extract[VALUATION_DATE], 1))</f>
        <v>55092</v>
      </c>
      <c r="C324">
        <f>IF(A324=0,DAYS360(INDEX(extract[ISSUE_DATE], 1),B324)/30,C323+1)</f>
        <v>340</v>
      </c>
      <c r="D324">
        <f t="shared" si="65"/>
        <v>29</v>
      </c>
      <c r="E324">
        <f>INDEX(extract[ISSUE_AGE], 1)+D324-1</f>
        <v>76</v>
      </c>
      <c r="F324">
        <f>INDEX(mortality_0[PROBABILITY],MATCH(E324, mortality_0[AGE]))</f>
        <v>3.5143000000000001E-2</v>
      </c>
      <c r="G324">
        <f t="shared" si="66"/>
        <v>2.9768416567133027E-3</v>
      </c>
      <c r="H324">
        <f>INDEX(valuation_rate_0[rate],0+1)</f>
        <v>4.2500000000000003E-2</v>
      </c>
      <c r="I324">
        <f t="shared" si="67"/>
        <v>0.3273097623933135</v>
      </c>
      <c r="J324">
        <f>IF(A324&gt;0,J323+L323-M323-N323,INDEX(extract[FUND_VALUE], 1))</f>
        <v>94159.11074051047</v>
      </c>
      <c r="K324">
        <f>IF((B324&lt;INDEX(extract[GUARANTEE_END], 1)),INDEX(extract[CURRENT_RATE], 1),INDEX(extract[MINIMUM_RATE], 1))</f>
        <v>0.01</v>
      </c>
      <c r="L324">
        <f t="shared" si="68"/>
        <v>78.10857117219453</v>
      </c>
      <c r="M324">
        <f t="shared" si="69"/>
        <v>280.29676321143251</v>
      </c>
      <c r="N324">
        <f>0</f>
        <v>0</v>
      </c>
      <c r="O324">
        <f>IF((D324&lt;=INDEX(surr_charge_sch_0[POLICY_YEAR],COUNTA(surr_charge_sch_0[POLICY_YEAR]))),INDEX(surr_charge_sch_0[SURRENDER_CHARGE_PERCENT],MATCH(D324, surr_charge_sch_0[POLICY_YEAR])),INDEX(surr_charge_sch_0[SURRENDER_CHARGE_PERCENT],COUNTA(surr_charge_sch_0[SURRENDER_CHARGE_PERCENT])))</f>
        <v>0</v>
      </c>
      <c r="P324">
        <f>IF((A324=0),INDEX(extract[AVAILABLE_FPWD], 1),(IF(MOD(C324, 12)=0,J324*INDEX(extract[FREE_PWD_PERCENT], 1),P323)))</f>
        <v>9497.2223818625589</v>
      </c>
      <c r="Q324">
        <f t="shared" si="70"/>
        <v>84661.888358647906</v>
      </c>
      <c r="R324">
        <f t="shared" si="71"/>
        <v>0</v>
      </c>
      <c r="S324">
        <f t="shared" si="72"/>
        <v>94159.11074051047</v>
      </c>
      <c r="T324">
        <f t="shared" si="73"/>
        <v>30819.196163642177</v>
      </c>
      <c r="U324">
        <f t="shared" si="74"/>
        <v>0</v>
      </c>
      <c r="V324">
        <f t="shared" si="75"/>
        <v>16980.137519350428</v>
      </c>
      <c r="W324">
        <f t="shared" si="76"/>
        <v>47799.333682992605</v>
      </c>
      <c r="X324">
        <f t="shared" si="77"/>
        <v>95873.677984339738</v>
      </c>
    </row>
    <row r="325" spans="1:24" x14ac:dyDescent="0.3">
      <c r="A325">
        <v>323</v>
      </c>
      <c r="B325">
        <f>IF(A325&gt;0,EOMONTH(B324,1),INDEX(extract[VALUATION_DATE], 1))</f>
        <v>55122</v>
      </c>
      <c r="C325">
        <f>IF(A325=0,DAYS360(INDEX(extract[ISSUE_DATE], 1),B325)/30,C324+1)</f>
        <v>341</v>
      </c>
      <c r="D325">
        <f t="shared" si="65"/>
        <v>29</v>
      </c>
      <c r="E325">
        <f>INDEX(extract[ISSUE_AGE], 1)+D325-1</f>
        <v>76</v>
      </c>
      <c r="F325">
        <f>INDEX(mortality_0[PROBABILITY],MATCH(E325, mortality_0[AGE]))</f>
        <v>3.5143000000000001E-2</v>
      </c>
      <c r="G325">
        <f t="shared" si="66"/>
        <v>2.9768416567133027E-3</v>
      </c>
      <c r="H325">
        <f>INDEX(valuation_rate_0[rate],0+1)</f>
        <v>4.2500000000000003E-2</v>
      </c>
      <c r="I325">
        <f t="shared" si="67"/>
        <v>0.3261764638992371</v>
      </c>
      <c r="J325">
        <f>IF(A325&gt;0,J324+L324-M324-N324,INDEX(extract[FUND_VALUE], 1))</f>
        <v>93956.922548471237</v>
      </c>
      <c r="K325">
        <f>IF((B325&lt;INDEX(extract[GUARANTEE_END], 1)),INDEX(extract[CURRENT_RATE], 1),INDEX(extract[MINIMUM_RATE], 1))</f>
        <v>0.01</v>
      </c>
      <c r="L325">
        <f t="shared" si="68"/>
        <v>77.940848360627243</v>
      </c>
      <c r="M325">
        <f t="shared" si="69"/>
        <v>279.69488097887461</v>
      </c>
      <c r="N325">
        <f>0</f>
        <v>0</v>
      </c>
      <c r="O325">
        <f>IF((D325&lt;=INDEX(surr_charge_sch_0[POLICY_YEAR],COUNTA(surr_charge_sch_0[POLICY_YEAR]))),INDEX(surr_charge_sch_0[SURRENDER_CHARGE_PERCENT],MATCH(D325, surr_charge_sch_0[POLICY_YEAR])),INDEX(surr_charge_sch_0[SURRENDER_CHARGE_PERCENT],COUNTA(surr_charge_sch_0[SURRENDER_CHARGE_PERCENT])))</f>
        <v>0</v>
      </c>
      <c r="P325">
        <f>IF((A325=0),INDEX(extract[AVAILABLE_FPWD], 1),(IF(MOD(C325, 12)=0,J325*INDEX(extract[FREE_PWD_PERCENT], 1),P324)))</f>
        <v>9497.2223818625589</v>
      </c>
      <c r="Q325">
        <f t="shared" si="70"/>
        <v>84459.700166608673</v>
      </c>
      <c r="R325">
        <f t="shared" si="71"/>
        <v>0</v>
      </c>
      <c r="S325">
        <f t="shared" si="72"/>
        <v>93956.922548471237</v>
      </c>
      <c r="T325">
        <f t="shared" si="73"/>
        <v>30646.536755714846</v>
      </c>
      <c r="U325">
        <f t="shared" si="74"/>
        <v>0</v>
      </c>
      <c r="V325">
        <f t="shared" si="75"/>
        <v>17071.881386316778</v>
      </c>
      <c r="W325">
        <f t="shared" si="76"/>
        <v>47718.418142031624</v>
      </c>
      <c r="X325">
        <f t="shared" si="77"/>
        <v>95873.677984339738</v>
      </c>
    </row>
    <row r="326" spans="1:24" x14ac:dyDescent="0.3">
      <c r="A326">
        <v>324</v>
      </c>
      <c r="B326">
        <f>IF(A326&gt;0,EOMONTH(B325,1),INDEX(extract[VALUATION_DATE], 1))</f>
        <v>55153</v>
      </c>
      <c r="C326">
        <f>IF(A326=0,DAYS360(INDEX(extract[ISSUE_DATE], 1),B326)/30,C325+1)</f>
        <v>342</v>
      </c>
      <c r="D326">
        <f t="shared" si="65"/>
        <v>29</v>
      </c>
      <c r="E326">
        <f>INDEX(extract[ISSUE_AGE], 1)+D326-1</f>
        <v>76</v>
      </c>
      <c r="F326">
        <f>INDEX(mortality_0[PROBABILITY],MATCH(E326, mortality_0[AGE]))</f>
        <v>3.5143000000000001E-2</v>
      </c>
      <c r="G326">
        <f t="shared" si="66"/>
        <v>2.9768416567133027E-3</v>
      </c>
      <c r="H326">
        <f>INDEX(valuation_rate_0[rate],0+1)</f>
        <v>4.2500000000000003E-2</v>
      </c>
      <c r="I326">
        <f t="shared" si="67"/>
        <v>0.32504708941117655</v>
      </c>
      <c r="J326">
        <f>IF(A326&gt;0,J325+L325-M325-N325,INDEX(extract[FUND_VALUE], 1))</f>
        <v>93755.168515852987</v>
      </c>
      <c r="K326">
        <f>IF((B326&lt;INDEX(extract[GUARANTEE_END], 1)),INDEX(extract[CURRENT_RATE], 1),INDEX(extract[MINIMUM_RATE], 1))</f>
        <v>0.01</v>
      </c>
      <c r="L326">
        <f t="shared" si="68"/>
        <v>77.77348570084736</v>
      </c>
      <c r="M326">
        <f t="shared" si="69"/>
        <v>279.09429117016668</v>
      </c>
      <c r="N326">
        <f>0</f>
        <v>0</v>
      </c>
      <c r="O326">
        <f>IF((D326&lt;=INDEX(surr_charge_sch_0[POLICY_YEAR],COUNTA(surr_charge_sch_0[POLICY_YEAR]))),INDEX(surr_charge_sch_0[SURRENDER_CHARGE_PERCENT],MATCH(D326, surr_charge_sch_0[POLICY_YEAR])),INDEX(surr_charge_sch_0[SURRENDER_CHARGE_PERCENT],COUNTA(surr_charge_sch_0[SURRENDER_CHARGE_PERCENT])))</f>
        <v>0</v>
      </c>
      <c r="P326">
        <f>IF((A326=0),INDEX(extract[AVAILABLE_FPWD], 1),(IF(MOD(C326, 12)=0,J326*INDEX(extract[FREE_PWD_PERCENT], 1),P325)))</f>
        <v>9497.2223818625589</v>
      </c>
      <c r="Q326">
        <f t="shared" si="70"/>
        <v>84257.946133990423</v>
      </c>
      <c r="R326">
        <f t="shared" si="71"/>
        <v>0</v>
      </c>
      <c r="S326">
        <f t="shared" si="72"/>
        <v>93755.168515852987</v>
      </c>
      <c r="T326">
        <f t="shared" si="73"/>
        <v>30474.844643332392</v>
      </c>
      <c r="U326">
        <f t="shared" si="74"/>
        <v>0</v>
      </c>
      <c r="V326">
        <f t="shared" si="75"/>
        <v>17163.111273565184</v>
      </c>
      <c r="W326">
        <f t="shared" si="76"/>
        <v>47637.955916897576</v>
      </c>
      <c r="X326">
        <f t="shared" si="77"/>
        <v>95873.677984339738</v>
      </c>
    </row>
    <row r="327" spans="1:24" x14ac:dyDescent="0.3">
      <c r="A327">
        <v>325</v>
      </c>
      <c r="B327">
        <f>IF(A327&gt;0,EOMONTH(B326,1),INDEX(extract[VALUATION_DATE], 1))</f>
        <v>55184</v>
      </c>
      <c r="C327">
        <f>IF(A327=0,DAYS360(INDEX(extract[ISSUE_DATE], 1),B327)/30,C326+1)</f>
        <v>343</v>
      </c>
      <c r="D327">
        <f t="shared" si="65"/>
        <v>29</v>
      </c>
      <c r="E327">
        <f>INDEX(extract[ISSUE_AGE], 1)+D327-1</f>
        <v>76</v>
      </c>
      <c r="F327">
        <f>INDEX(mortality_0[PROBABILITY],MATCH(E327, mortality_0[AGE]))</f>
        <v>3.5143000000000001E-2</v>
      </c>
      <c r="G327">
        <f t="shared" si="66"/>
        <v>2.9768416567133027E-3</v>
      </c>
      <c r="H327">
        <f>INDEX(valuation_rate_0[rate],0+1)</f>
        <v>4.2500000000000003E-2</v>
      </c>
      <c r="I327">
        <f t="shared" si="67"/>
        <v>0.3239216253423996</v>
      </c>
      <c r="J327">
        <f>IF(A327&gt;0,J326+L326-M326-N326,INDEX(extract[FUND_VALUE], 1))</f>
        <v>93553.847710383663</v>
      </c>
      <c r="K327">
        <f>IF((B327&lt;INDEX(extract[GUARANTEE_END], 1)),INDEX(extract[CURRENT_RATE], 1),INDEX(extract[MINIMUM_RATE], 1))</f>
        <v>0.01</v>
      </c>
      <c r="L327">
        <f t="shared" si="68"/>
        <v>77.606482419499685</v>
      </c>
      <c r="M327">
        <f t="shared" si="69"/>
        <v>278.49499101008252</v>
      </c>
      <c r="N327">
        <f>0</f>
        <v>0</v>
      </c>
      <c r="O327">
        <f>IF((D327&lt;=INDEX(surr_charge_sch_0[POLICY_YEAR],COUNTA(surr_charge_sch_0[POLICY_YEAR]))),INDEX(surr_charge_sch_0[SURRENDER_CHARGE_PERCENT],MATCH(D327, surr_charge_sch_0[POLICY_YEAR])),INDEX(surr_charge_sch_0[SURRENDER_CHARGE_PERCENT],COUNTA(surr_charge_sch_0[SURRENDER_CHARGE_PERCENT])))</f>
        <v>0</v>
      </c>
      <c r="P327">
        <f>IF((A327=0),INDEX(extract[AVAILABLE_FPWD], 1),(IF(MOD(C327, 12)=0,J327*INDEX(extract[FREE_PWD_PERCENT], 1),P326)))</f>
        <v>9497.2223818625589</v>
      </c>
      <c r="Q327">
        <f t="shared" si="70"/>
        <v>84056.625328521099</v>
      </c>
      <c r="R327">
        <f t="shared" si="71"/>
        <v>0</v>
      </c>
      <c r="S327">
        <f t="shared" si="72"/>
        <v>93553.847710383663</v>
      </c>
      <c r="T327">
        <f t="shared" si="73"/>
        <v>30304.114407382807</v>
      </c>
      <c r="U327">
        <f t="shared" si="74"/>
        <v>0</v>
      </c>
      <c r="V327">
        <f t="shared" si="75"/>
        <v>17253.830060581324</v>
      </c>
      <c r="W327">
        <f t="shared" si="76"/>
        <v>47557.944467964131</v>
      </c>
      <c r="X327">
        <f t="shared" si="77"/>
        <v>95873.677984339738</v>
      </c>
    </row>
    <row r="328" spans="1:24" x14ac:dyDescent="0.3">
      <c r="A328">
        <v>326</v>
      </c>
      <c r="B328">
        <f>IF(A328&gt;0,EOMONTH(B327,1),INDEX(extract[VALUATION_DATE], 1))</f>
        <v>55212</v>
      </c>
      <c r="C328">
        <f>IF(A328=0,DAYS360(INDEX(extract[ISSUE_DATE], 1),B328)/30,C327+1)</f>
        <v>344</v>
      </c>
      <c r="D328">
        <f t="shared" si="65"/>
        <v>29</v>
      </c>
      <c r="E328">
        <f>INDEX(extract[ISSUE_AGE], 1)+D328-1</f>
        <v>76</v>
      </c>
      <c r="F328">
        <f>INDEX(mortality_0[PROBABILITY],MATCH(E328, mortality_0[AGE]))</f>
        <v>3.5143000000000001E-2</v>
      </c>
      <c r="G328">
        <f t="shared" si="66"/>
        <v>2.9768416567133027E-3</v>
      </c>
      <c r="H328">
        <f>INDEX(valuation_rate_0[rate],0+1)</f>
        <v>4.2500000000000003E-2</v>
      </c>
      <c r="I328">
        <f t="shared" si="67"/>
        <v>0.32280005815321755</v>
      </c>
      <c r="J328">
        <f>IF(A328&gt;0,J327+L327-M327-N327,INDEX(extract[FUND_VALUE], 1))</f>
        <v>93352.959201793085</v>
      </c>
      <c r="K328">
        <f>IF((B328&lt;INDEX(extract[GUARANTEE_END], 1)),INDEX(extract[CURRENT_RATE], 1),INDEX(extract[MINIMUM_RATE], 1))</f>
        <v>0.01</v>
      </c>
      <c r="L328">
        <f t="shared" si="68"/>
        <v>77.439837744889644</v>
      </c>
      <c r="M328">
        <f t="shared" si="69"/>
        <v>277.89697772935506</v>
      </c>
      <c r="N328">
        <f>0</f>
        <v>0</v>
      </c>
      <c r="O328">
        <f>IF((D328&lt;=INDEX(surr_charge_sch_0[POLICY_YEAR],COUNTA(surr_charge_sch_0[POLICY_YEAR]))),INDEX(surr_charge_sch_0[SURRENDER_CHARGE_PERCENT],MATCH(D328, surr_charge_sch_0[POLICY_YEAR])),INDEX(surr_charge_sch_0[SURRENDER_CHARGE_PERCENT],COUNTA(surr_charge_sch_0[SURRENDER_CHARGE_PERCENT])))</f>
        <v>0</v>
      </c>
      <c r="P328">
        <f>IF((A328=0),INDEX(extract[AVAILABLE_FPWD], 1),(IF(MOD(C328, 12)=0,J328*INDEX(extract[FREE_PWD_PERCENT], 1),P327)))</f>
        <v>9497.2223818625589</v>
      </c>
      <c r="Q328">
        <f t="shared" si="70"/>
        <v>83855.73681993052</v>
      </c>
      <c r="R328">
        <f t="shared" si="71"/>
        <v>0</v>
      </c>
      <c r="S328">
        <f t="shared" si="72"/>
        <v>93352.959201793085</v>
      </c>
      <c r="T328">
        <f t="shared" si="73"/>
        <v>30134.340659113754</v>
      </c>
      <c r="U328">
        <f t="shared" si="74"/>
        <v>0</v>
      </c>
      <c r="V328">
        <f t="shared" si="75"/>
        <v>17344.040610719028</v>
      </c>
      <c r="W328">
        <f t="shared" si="76"/>
        <v>47478.381269832782</v>
      </c>
      <c r="X328">
        <f t="shared" si="77"/>
        <v>95873.677984339738</v>
      </c>
    </row>
    <row r="329" spans="1:24" x14ac:dyDescent="0.3">
      <c r="A329">
        <v>327</v>
      </c>
      <c r="B329">
        <f>IF(A329&gt;0,EOMONTH(B328,1),INDEX(extract[VALUATION_DATE], 1))</f>
        <v>55243</v>
      </c>
      <c r="C329">
        <f>IF(A329=0,DAYS360(INDEX(extract[ISSUE_DATE], 1),B329)/30,C328+1)</f>
        <v>345</v>
      </c>
      <c r="D329">
        <f t="shared" si="65"/>
        <v>29</v>
      </c>
      <c r="E329">
        <f>INDEX(extract[ISSUE_AGE], 1)+D329-1</f>
        <v>76</v>
      </c>
      <c r="F329">
        <f>INDEX(mortality_0[PROBABILITY],MATCH(E329, mortality_0[AGE]))</f>
        <v>3.5143000000000001E-2</v>
      </c>
      <c r="G329">
        <f t="shared" si="66"/>
        <v>2.9768416567133027E-3</v>
      </c>
      <c r="H329">
        <f>INDEX(valuation_rate_0[rate],0+1)</f>
        <v>4.2500000000000003E-2</v>
      </c>
      <c r="I329">
        <f t="shared" si="67"/>
        <v>0.32168237435082242</v>
      </c>
      <c r="J329">
        <f>IF(A329&gt;0,J328+L328-M328-N328,INDEX(extract[FUND_VALUE], 1))</f>
        <v>93152.502061808627</v>
      </c>
      <c r="K329">
        <f>IF((B329&lt;INDEX(extract[GUARANTEE_END], 1)),INDEX(extract[CURRENT_RATE], 1),INDEX(extract[MINIMUM_RATE], 1))</f>
        <v>0.01</v>
      </c>
      <c r="L329">
        <f t="shared" si="68"/>
        <v>77.273550906979722</v>
      </c>
      <c r="M329">
        <f t="shared" si="69"/>
        <v>277.30024856466372</v>
      </c>
      <c r="N329">
        <f>0</f>
        <v>0</v>
      </c>
      <c r="O329">
        <f>IF((D329&lt;=INDEX(surr_charge_sch_0[POLICY_YEAR],COUNTA(surr_charge_sch_0[POLICY_YEAR]))),INDEX(surr_charge_sch_0[SURRENDER_CHARGE_PERCENT],MATCH(D329, surr_charge_sch_0[POLICY_YEAR])),INDEX(surr_charge_sch_0[SURRENDER_CHARGE_PERCENT],COUNTA(surr_charge_sch_0[SURRENDER_CHARGE_PERCENT])))</f>
        <v>0</v>
      </c>
      <c r="P329">
        <f>IF((A329=0),INDEX(extract[AVAILABLE_FPWD], 1),(IF(MOD(C329, 12)=0,J329*INDEX(extract[FREE_PWD_PERCENT], 1),P328)))</f>
        <v>9497.2223818625589</v>
      </c>
      <c r="Q329">
        <f t="shared" si="70"/>
        <v>83655.279679946063</v>
      </c>
      <c r="R329">
        <f t="shared" si="71"/>
        <v>0</v>
      </c>
      <c r="S329">
        <f t="shared" si="72"/>
        <v>93152.502061808627</v>
      </c>
      <c r="T329">
        <f t="shared" si="73"/>
        <v>29965.518039962481</v>
      </c>
      <c r="U329">
        <f t="shared" si="74"/>
        <v>0</v>
      </c>
      <c r="V329">
        <f t="shared" si="75"/>
        <v>17433.745771290669</v>
      </c>
      <c r="W329">
        <f t="shared" si="76"/>
        <v>47399.263811253149</v>
      </c>
      <c r="X329">
        <f t="shared" si="77"/>
        <v>95873.677984339738</v>
      </c>
    </row>
    <row r="330" spans="1:24" x14ac:dyDescent="0.3">
      <c r="A330">
        <v>328</v>
      </c>
      <c r="B330">
        <f>IF(A330&gt;0,EOMONTH(B329,1),INDEX(extract[VALUATION_DATE], 1))</f>
        <v>55273</v>
      </c>
      <c r="C330">
        <f>IF(A330=0,DAYS360(INDEX(extract[ISSUE_DATE], 1),B330)/30,C329+1)</f>
        <v>346</v>
      </c>
      <c r="D330">
        <f t="shared" si="65"/>
        <v>29</v>
      </c>
      <c r="E330">
        <f>INDEX(extract[ISSUE_AGE], 1)+D330-1</f>
        <v>76</v>
      </c>
      <c r="F330">
        <f>INDEX(mortality_0[PROBABILITY],MATCH(E330, mortality_0[AGE]))</f>
        <v>3.5143000000000001E-2</v>
      </c>
      <c r="G330">
        <f t="shared" si="66"/>
        <v>2.9768416567133027E-3</v>
      </c>
      <c r="H330">
        <f>INDEX(valuation_rate_0[rate],0+1)</f>
        <v>4.2500000000000003E-2</v>
      </c>
      <c r="I330">
        <f t="shared" si="67"/>
        <v>0.32056856048912458</v>
      </c>
      <c r="J330">
        <f>IF(A330&gt;0,J329+L329-M329-N329,INDEX(extract[FUND_VALUE], 1))</f>
        <v>92952.475364150945</v>
      </c>
      <c r="K330">
        <f>IF((B330&lt;INDEX(extract[GUARANTEE_END], 1)),INDEX(extract[CURRENT_RATE], 1),INDEX(extract[MINIMUM_RATE], 1))</f>
        <v>0.01</v>
      </c>
      <c r="L330">
        <f t="shared" si="68"/>
        <v>77.107621137385877</v>
      </c>
      <c r="M330">
        <f t="shared" si="69"/>
        <v>276.70480075862156</v>
      </c>
      <c r="N330">
        <f>0</f>
        <v>0</v>
      </c>
      <c r="O330">
        <f>IF((D330&lt;=INDEX(surr_charge_sch_0[POLICY_YEAR],COUNTA(surr_charge_sch_0[POLICY_YEAR]))),INDEX(surr_charge_sch_0[SURRENDER_CHARGE_PERCENT],MATCH(D330, surr_charge_sch_0[POLICY_YEAR])),INDEX(surr_charge_sch_0[SURRENDER_CHARGE_PERCENT],COUNTA(surr_charge_sch_0[SURRENDER_CHARGE_PERCENT])))</f>
        <v>0</v>
      </c>
      <c r="P330">
        <f>IF((A330=0),INDEX(extract[AVAILABLE_FPWD], 1),(IF(MOD(C330, 12)=0,J330*INDEX(extract[FREE_PWD_PERCENT], 1),P329)))</f>
        <v>9497.2223818625589</v>
      </c>
      <c r="Q330">
        <f t="shared" si="70"/>
        <v>83455.252982288381</v>
      </c>
      <c r="R330">
        <f t="shared" si="71"/>
        <v>0</v>
      </c>
      <c r="S330">
        <f t="shared" si="72"/>
        <v>92952.475364150945</v>
      </c>
      <c r="T330">
        <f t="shared" si="73"/>
        <v>29797.641221386682</v>
      </c>
      <c r="U330">
        <f t="shared" si="74"/>
        <v>0</v>
      </c>
      <c r="V330">
        <f t="shared" si="75"/>
        <v>17522.948373657022</v>
      </c>
      <c r="W330">
        <f t="shared" si="76"/>
        <v>47320.589595043704</v>
      </c>
      <c r="X330">
        <f t="shared" si="77"/>
        <v>95873.677984339738</v>
      </c>
    </row>
    <row r="331" spans="1:24" x14ac:dyDescent="0.3">
      <c r="A331">
        <v>329</v>
      </c>
      <c r="B331">
        <f>IF(A331&gt;0,EOMONTH(B330,1),INDEX(extract[VALUATION_DATE], 1))</f>
        <v>55304</v>
      </c>
      <c r="C331">
        <f>IF(A331=0,DAYS360(INDEX(extract[ISSUE_DATE], 1),B331)/30,C330+1)</f>
        <v>347</v>
      </c>
      <c r="D331">
        <f t="shared" si="65"/>
        <v>29</v>
      </c>
      <c r="E331">
        <f>INDEX(extract[ISSUE_AGE], 1)+D331-1</f>
        <v>76</v>
      </c>
      <c r="F331">
        <f>INDEX(mortality_0[PROBABILITY],MATCH(E331, mortality_0[AGE]))</f>
        <v>3.5143000000000001E-2</v>
      </c>
      <c r="G331">
        <f t="shared" si="66"/>
        <v>2.9768416567133027E-3</v>
      </c>
      <c r="H331">
        <f>INDEX(valuation_rate_0[rate],0+1)</f>
        <v>4.2500000000000003E-2</v>
      </c>
      <c r="I331">
        <f t="shared" si="67"/>
        <v>0.31945860316859104</v>
      </c>
      <c r="J331">
        <f>IF(A331&gt;0,J330+L330-M330-N330,INDEX(extract[FUND_VALUE], 1))</f>
        <v>92752.878184529705</v>
      </c>
      <c r="K331">
        <f>IF((B331&lt;INDEX(extract[GUARANTEE_END], 1)),INDEX(extract[CURRENT_RATE], 1),INDEX(extract[MINIMUM_RATE], 1))</f>
        <v>0.01</v>
      </c>
      <c r="L331">
        <f t="shared" si="68"/>
        <v>76.942047669374062</v>
      </c>
      <c r="M331">
        <f t="shared" si="69"/>
        <v>276.11063155976257</v>
      </c>
      <c r="N331">
        <f>0</f>
        <v>0</v>
      </c>
      <c r="O331">
        <f>IF((D331&lt;=INDEX(surr_charge_sch_0[POLICY_YEAR],COUNTA(surr_charge_sch_0[POLICY_YEAR]))),INDEX(surr_charge_sch_0[SURRENDER_CHARGE_PERCENT],MATCH(D331, surr_charge_sch_0[POLICY_YEAR])),INDEX(surr_charge_sch_0[SURRENDER_CHARGE_PERCENT],COUNTA(surr_charge_sch_0[SURRENDER_CHARGE_PERCENT])))</f>
        <v>0</v>
      </c>
      <c r="P331">
        <f>IF((A331=0),INDEX(extract[AVAILABLE_FPWD], 1),(IF(MOD(C331, 12)=0,J331*INDEX(extract[FREE_PWD_PERCENT], 1),P330)))</f>
        <v>9497.2223818625589</v>
      </c>
      <c r="Q331">
        <f t="shared" si="70"/>
        <v>83255.655802667141</v>
      </c>
      <c r="R331">
        <f t="shared" si="71"/>
        <v>0</v>
      </c>
      <c r="S331">
        <f t="shared" si="72"/>
        <v>92752.878184529705</v>
      </c>
      <c r="T331">
        <f t="shared" si="73"/>
        <v>29630.70490469634</v>
      </c>
      <c r="U331">
        <f t="shared" si="74"/>
        <v>0</v>
      </c>
      <c r="V331">
        <f t="shared" si="75"/>
        <v>17611.651233316643</v>
      </c>
      <c r="W331">
        <f t="shared" si="76"/>
        <v>47242.356138012983</v>
      </c>
      <c r="X331">
        <f t="shared" si="77"/>
        <v>95873.677984339738</v>
      </c>
    </row>
    <row r="332" spans="1:24" x14ac:dyDescent="0.3">
      <c r="A332">
        <v>330</v>
      </c>
      <c r="B332">
        <f>IF(A332&gt;0,EOMONTH(B331,1),INDEX(extract[VALUATION_DATE], 1))</f>
        <v>55334</v>
      </c>
      <c r="C332">
        <f>IF(A332=0,DAYS360(INDEX(extract[ISSUE_DATE], 1),B332)/30,C331+1)</f>
        <v>348</v>
      </c>
      <c r="D332">
        <f t="shared" si="65"/>
        <v>30</v>
      </c>
      <c r="E332">
        <f>INDEX(extract[ISSUE_AGE], 1)+D332-1</f>
        <v>77</v>
      </c>
      <c r="F332">
        <f>INDEX(mortality_0[PROBABILITY],MATCH(E332, mortality_0[AGE]))</f>
        <v>3.8809999999999997E-2</v>
      </c>
      <c r="G332">
        <f t="shared" si="66"/>
        <v>3.2931638381145101E-3</v>
      </c>
      <c r="H332">
        <f>INDEX(valuation_rate_0[rate],0+1)</f>
        <v>4.2500000000000003E-2</v>
      </c>
      <c r="I332">
        <f t="shared" si="67"/>
        <v>0.31835248903608415</v>
      </c>
      <c r="J332">
        <f>IF(A332&gt;0,J331+L331-M331-N331,INDEX(extract[FUND_VALUE], 1))</f>
        <v>92553.709600639326</v>
      </c>
      <c r="K332">
        <f>IF((B332&lt;INDEX(extract[GUARANTEE_END], 1)),INDEX(extract[CURRENT_RATE], 1),INDEX(extract[MINIMUM_RATE], 1))</f>
        <v>0.01</v>
      </c>
      <c r="L332">
        <f t="shared" si="68"/>
        <v>76.77682973785663</v>
      </c>
      <c r="M332">
        <f t="shared" si="69"/>
        <v>304.79452954017717</v>
      </c>
      <c r="N332">
        <f>0</f>
        <v>0</v>
      </c>
      <c r="O332">
        <f>IF((D332&lt;=INDEX(surr_charge_sch_0[POLICY_YEAR],COUNTA(surr_charge_sch_0[POLICY_YEAR]))),INDEX(surr_charge_sch_0[SURRENDER_CHARGE_PERCENT],MATCH(D332, surr_charge_sch_0[POLICY_YEAR])),INDEX(surr_charge_sch_0[SURRENDER_CHARGE_PERCENT],COUNTA(surr_charge_sch_0[SURRENDER_CHARGE_PERCENT])))</f>
        <v>0</v>
      </c>
      <c r="P332">
        <f>IF((A332=0),INDEX(extract[AVAILABLE_FPWD], 1),(IF(MOD(C332, 12)=0,J332*INDEX(extract[FREE_PWD_PERCENT], 1),P331)))</f>
        <v>9255.3709600639322</v>
      </c>
      <c r="Q332">
        <f t="shared" si="70"/>
        <v>83298.338640575399</v>
      </c>
      <c r="R332">
        <f t="shared" si="71"/>
        <v>0</v>
      </c>
      <c r="S332">
        <f t="shared" si="72"/>
        <v>92553.709600639326</v>
      </c>
      <c r="T332">
        <f t="shared" si="73"/>
        <v>29464.703820886447</v>
      </c>
      <c r="U332">
        <f t="shared" si="74"/>
        <v>0</v>
      </c>
      <c r="V332">
        <f t="shared" si="75"/>
        <v>17699.857149994721</v>
      </c>
      <c r="W332">
        <f t="shared" si="76"/>
        <v>47164.560970881168</v>
      </c>
      <c r="X332">
        <f t="shared" si="77"/>
        <v>95873.677984339738</v>
      </c>
    </row>
    <row r="333" spans="1:24" x14ac:dyDescent="0.3">
      <c r="A333">
        <v>331</v>
      </c>
      <c r="B333">
        <f>IF(A333&gt;0,EOMONTH(B332,1),INDEX(extract[VALUATION_DATE], 1))</f>
        <v>55365</v>
      </c>
      <c r="C333">
        <f>IF(A333=0,DAYS360(INDEX(extract[ISSUE_DATE], 1),B333)/30,C332+1)</f>
        <v>349</v>
      </c>
      <c r="D333">
        <f t="shared" si="65"/>
        <v>30</v>
      </c>
      <c r="E333">
        <f>INDEX(extract[ISSUE_AGE], 1)+D333-1</f>
        <v>77</v>
      </c>
      <c r="F333">
        <f>INDEX(mortality_0[PROBABILITY],MATCH(E333, mortality_0[AGE]))</f>
        <v>3.8809999999999997E-2</v>
      </c>
      <c r="G333">
        <f t="shared" si="66"/>
        <v>3.2931638381145101E-3</v>
      </c>
      <c r="H333">
        <f>INDEX(valuation_rate_0[rate],0+1)</f>
        <v>4.2500000000000003E-2</v>
      </c>
      <c r="I333">
        <f t="shared" si="67"/>
        <v>0.31725020478470117</v>
      </c>
      <c r="J333">
        <f>IF(A333&gt;0,J332+L332-M332-N332,INDEX(extract[FUND_VALUE], 1))</f>
        <v>92325.691900837002</v>
      </c>
      <c r="K333">
        <f>IF((B333&lt;INDEX(extract[GUARANTEE_END], 1)),INDEX(extract[CURRENT_RATE], 1),INDEX(extract[MINIMUM_RATE], 1))</f>
        <v>0.01</v>
      </c>
      <c r="L333">
        <f t="shared" si="68"/>
        <v>76.587680365125067</v>
      </c>
      <c r="M333">
        <f t="shared" si="69"/>
        <v>304.04362989673814</v>
      </c>
      <c r="N333">
        <f>0</f>
        <v>0</v>
      </c>
      <c r="O333">
        <f>IF((D333&lt;=INDEX(surr_charge_sch_0[POLICY_YEAR],COUNTA(surr_charge_sch_0[POLICY_YEAR]))),INDEX(surr_charge_sch_0[SURRENDER_CHARGE_PERCENT],MATCH(D333, surr_charge_sch_0[POLICY_YEAR])),INDEX(surr_charge_sch_0[SURRENDER_CHARGE_PERCENT],COUNTA(surr_charge_sch_0[SURRENDER_CHARGE_PERCENT])))</f>
        <v>0</v>
      </c>
      <c r="P333">
        <f>IF((A333=0),INDEX(extract[AVAILABLE_FPWD], 1),(IF(MOD(C333, 12)=0,J333*INDEX(extract[FREE_PWD_PERCENT], 1),P332)))</f>
        <v>9255.3709600639322</v>
      </c>
      <c r="Q333">
        <f t="shared" si="70"/>
        <v>83070.320940773076</v>
      </c>
      <c r="R333">
        <f t="shared" si="71"/>
        <v>0</v>
      </c>
      <c r="S333">
        <f t="shared" si="72"/>
        <v>92325.691900837002</v>
      </c>
      <c r="T333">
        <f t="shared" si="73"/>
        <v>29290.344662429765</v>
      </c>
      <c r="U333">
        <f t="shared" si="74"/>
        <v>0</v>
      </c>
      <c r="V333">
        <f t="shared" si="75"/>
        <v>17796.889247118419</v>
      </c>
      <c r="W333">
        <f t="shared" si="76"/>
        <v>47087.233909548188</v>
      </c>
      <c r="X333">
        <f t="shared" si="77"/>
        <v>95873.677984339738</v>
      </c>
    </row>
    <row r="334" spans="1:24" x14ac:dyDescent="0.3">
      <c r="A334">
        <v>332</v>
      </c>
      <c r="B334">
        <f>IF(A334&gt;0,EOMONTH(B333,1),INDEX(extract[VALUATION_DATE], 1))</f>
        <v>55396</v>
      </c>
      <c r="C334">
        <f>IF(A334=0,DAYS360(INDEX(extract[ISSUE_DATE], 1),B334)/30,C333+1)</f>
        <v>350</v>
      </c>
      <c r="D334">
        <f t="shared" si="65"/>
        <v>30</v>
      </c>
      <c r="E334">
        <f>INDEX(extract[ISSUE_AGE], 1)+D334-1</f>
        <v>77</v>
      </c>
      <c r="F334">
        <f>INDEX(mortality_0[PROBABILITY],MATCH(E334, mortality_0[AGE]))</f>
        <v>3.8809999999999997E-2</v>
      </c>
      <c r="G334">
        <f t="shared" si="66"/>
        <v>3.2931638381145101E-3</v>
      </c>
      <c r="H334">
        <f>INDEX(valuation_rate_0[rate],0+1)</f>
        <v>4.2500000000000003E-2</v>
      </c>
      <c r="I334">
        <f t="shared" si="67"/>
        <v>0.31615173715361389</v>
      </c>
      <c r="J334">
        <f>IF(A334&gt;0,J333+L333-M333-N333,INDEX(extract[FUND_VALUE], 1))</f>
        <v>92098.235951305382</v>
      </c>
      <c r="K334">
        <f>IF((B334&lt;INDEX(extract[GUARANTEE_END], 1)),INDEX(extract[CURRENT_RATE], 1),INDEX(extract[MINIMUM_RATE], 1))</f>
        <v>0.01</v>
      </c>
      <c r="L334">
        <f t="shared" si="68"/>
        <v>76.398996985653795</v>
      </c>
      <c r="M334">
        <f t="shared" si="69"/>
        <v>303.29458018897657</v>
      </c>
      <c r="N334">
        <f>0</f>
        <v>0</v>
      </c>
      <c r="O334">
        <f>IF((D334&lt;=INDEX(surr_charge_sch_0[POLICY_YEAR],COUNTA(surr_charge_sch_0[POLICY_YEAR]))),INDEX(surr_charge_sch_0[SURRENDER_CHARGE_PERCENT],MATCH(D334, surr_charge_sch_0[POLICY_YEAR])),INDEX(surr_charge_sch_0[SURRENDER_CHARGE_PERCENT],COUNTA(surr_charge_sch_0[SURRENDER_CHARGE_PERCENT])))</f>
        <v>0</v>
      </c>
      <c r="P334">
        <f>IF((A334=0),INDEX(extract[AVAILABLE_FPWD], 1),(IF(MOD(C334, 12)=0,J334*INDEX(extract[FREE_PWD_PERCENT], 1),P333)))</f>
        <v>9255.3709600639322</v>
      </c>
      <c r="Q334">
        <f t="shared" si="70"/>
        <v>82842.864991241455</v>
      </c>
      <c r="R334">
        <f t="shared" si="71"/>
        <v>0</v>
      </c>
      <c r="S334">
        <f t="shared" si="72"/>
        <v>92098.235951305382</v>
      </c>
      <c r="T334">
        <f t="shared" si="73"/>
        <v>29117.017284788613</v>
      </c>
      <c r="U334">
        <f t="shared" si="74"/>
        <v>0</v>
      </c>
      <c r="V334">
        <f t="shared" si="75"/>
        <v>17893.347150966641</v>
      </c>
      <c r="W334">
        <f t="shared" si="76"/>
        <v>47010.364435755255</v>
      </c>
      <c r="X334">
        <f t="shared" si="77"/>
        <v>95873.677984339738</v>
      </c>
    </row>
    <row r="335" spans="1:24" x14ac:dyDescent="0.3">
      <c r="A335">
        <v>333</v>
      </c>
      <c r="B335">
        <f>IF(A335&gt;0,EOMONTH(B334,1),INDEX(extract[VALUATION_DATE], 1))</f>
        <v>55426</v>
      </c>
      <c r="C335">
        <f>IF(A335=0,DAYS360(INDEX(extract[ISSUE_DATE], 1),B335)/30,C334+1)</f>
        <v>351</v>
      </c>
      <c r="D335">
        <f t="shared" si="65"/>
        <v>30</v>
      </c>
      <c r="E335">
        <f>INDEX(extract[ISSUE_AGE], 1)+D335-1</f>
        <v>77</v>
      </c>
      <c r="F335">
        <f>INDEX(mortality_0[PROBABILITY],MATCH(E335, mortality_0[AGE]))</f>
        <v>3.8809999999999997E-2</v>
      </c>
      <c r="G335">
        <f t="shared" si="66"/>
        <v>3.2931638381145101E-3</v>
      </c>
      <c r="H335">
        <f>INDEX(valuation_rate_0[rate],0+1)</f>
        <v>4.2500000000000003E-2</v>
      </c>
      <c r="I335">
        <f t="shared" si="67"/>
        <v>0.3150570729279093</v>
      </c>
      <c r="J335">
        <f>IF(A335&gt;0,J334+L334-M334-N334,INDEX(extract[FUND_VALUE], 1))</f>
        <v>91871.340368102057</v>
      </c>
      <c r="K335">
        <f>IF((B335&lt;INDEX(extract[GUARANTEE_END], 1)),INDEX(extract[CURRENT_RATE], 1),INDEX(extract[MINIMUM_RATE], 1))</f>
        <v>0.01</v>
      </c>
      <c r="L335">
        <f t="shared" si="68"/>
        <v>76.210778451409837</v>
      </c>
      <c r="M335">
        <f t="shared" si="69"/>
        <v>302.5473758593435</v>
      </c>
      <c r="N335">
        <f>0</f>
        <v>0</v>
      </c>
      <c r="O335">
        <f>IF((D335&lt;=INDEX(surr_charge_sch_0[POLICY_YEAR],COUNTA(surr_charge_sch_0[POLICY_YEAR]))),INDEX(surr_charge_sch_0[SURRENDER_CHARGE_PERCENT],MATCH(D335, surr_charge_sch_0[POLICY_YEAR])),INDEX(surr_charge_sch_0[SURRENDER_CHARGE_PERCENT],COUNTA(surr_charge_sch_0[SURRENDER_CHARGE_PERCENT])))</f>
        <v>0</v>
      </c>
      <c r="P335">
        <f>IF((A335=0),INDEX(extract[AVAILABLE_FPWD], 1),(IF(MOD(C335, 12)=0,J335*INDEX(extract[FREE_PWD_PERCENT], 1),P334)))</f>
        <v>9255.3709600639322</v>
      </c>
      <c r="Q335">
        <f t="shared" si="70"/>
        <v>82615.96940803813</v>
      </c>
      <c r="R335">
        <f t="shared" si="71"/>
        <v>0</v>
      </c>
      <c r="S335">
        <f t="shared" si="72"/>
        <v>91871.340368102057</v>
      </c>
      <c r="T335">
        <f t="shared" si="73"/>
        <v>28944.715582337907</v>
      </c>
      <c r="U335">
        <f t="shared" si="74"/>
        <v>0</v>
      </c>
      <c r="V335">
        <f t="shared" si="75"/>
        <v>17989.234259362664</v>
      </c>
      <c r="W335">
        <f t="shared" si="76"/>
        <v>46933.949841700567</v>
      </c>
      <c r="X335">
        <f t="shared" si="77"/>
        <v>95873.677984339738</v>
      </c>
    </row>
    <row r="336" spans="1:24" x14ac:dyDescent="0.3">
      <c r="A336">
        <v>334</v>
      </c>
      <c r="B336">
        <f>IF(A336&gt;0,EOMONTH(B335,1),INDEX(extract[VALUATION_DATE], 1))</f>
        <v>55457</v>
      </c>
      <c r="C336">
        <f>IF(A336=0,DAYS360(INDEX(extract[ISSUE_DATE], 1),B336)/30,C335+1)</f>
        <v>352</v>
      </c>
      <c r="D336">
        <f t="shared" si="65"/>
        <v>30</v>
      </c>
      <c r="E336">
        <f>INDEX(extract[ISSUE_AGE], 1)+D336-1</f>
        <v>77</v>
      </c>
      <c r="F336">
        <f>INDEX(mortality_0[PROBABILITY],MATCH(E336, mortality_0[AGE]))</f>
        <v>3.8809999999999997E-2</v>
      </c>
      <c r="G336">
        <f t="shared" si="66"/>
        <v>3.2931638381145101E-3</v>
      </c>
      <c r="H336">
        <f>INDEX(valuation_rate_0[rate],0+1)</f>
        <v>4.2500000000000003E-2</v>
      </c>
      <c r="I336">
        <f t="shared" si="67"/>
        <v>0.31396619893843064</v>
      </c>
      <c r="J336">
        <f>IF(A336&gt;0,J335+L335-M335-N335,INDEX(extract[FUND_VALUE], 1))</f>
        <v>91645.003770694122</v>
      </c>
      <c r="K336">
        <f>IF((B336&lt;INDEX(extract[GUARANTEE_END], 1)),INDEX(extract[CURRENT_RATE], 1),INDEX(extract[MINIMUM_RATE], 1))</f>
        <v>0.01</v>
      </c>
      <c r="L336">
        <f t="shared" si="68"/>
        <v>76.023023617188528</v>
      </c>
      <c r="M336">
        <f t="shared" si="69"/>
        <v>301.80201236151782</v>
      </c>
      <c r="N336">
        <f>0</f>
        <v>0</v>
      </c>
      <c r="O336">
        <f>IF((D336&lt;=INDEX(surr_charge_sch_0[POLICY_YEAR],COUNTA(surr_charge_sch_0[POLICY_YEAR]))),INDEX(surr_charge_sch_0[SURRENDER_CHARGE_PERCENT],MATCH(D336, surr_charge_sch_0[POLICY_YEAR])),INDEX(surr_charge_sch_0[SURRENDER_CHARGE_PERCENT],COUNTA(surr_charge_sch_0[SURRENDER_CHARGE_PERCENT])))</f>
        <v>0</v>
      </c>
      <c r="P336">
        <f>IF((A336=0),INDEX(extract[AVAILABLE_FPWD], 1),(IF(MOD(C336, 12)=0,J336*INDEX(extract[FREE_PWD_PERCENT], 1),P335)))</f>
        <v>9255.3709600639322</v>
      </c>
      <c r="Q336">
        <f t="shared" si="70"/>
        <v>82389.632810630195</v>
      </c>
      <c r="R336">
        <f t="shared" si="71"/>
        <v>0</v>
      </c>
      <c r="S336">
        <f t="shared" si="72"/>
        <v>91645.003770694122</v>
      </c>
      <c r="T336">
        <f t="shared" si="73"/>
        <v>28773.433485582977</v>
      </c>
      <c r="U336">
        <f t="shared" si="74"/>
        <v>0</v>
      </c>
      <c r="V336">
        <f t="shared" si="75"/>
        <v>18084.553950022928</v>
      </c>
      <c r="W336">
        <f t="shared" si="76"/>
        <v>46857.987435605901</v>
      </c>
      <c r="X336">
        <f t="shared" si="77"/>
        <v>95873.677984339738</v>
      </c>
    </row>
    <row r="337" spans="1:24" x14ac:dyDescent="0.3">
      <c r="A337">
        <v>335</v>
      </c>
      <c r="B337">
        <f>IF(A337&gt;0,EOMONTH(B336,1),INDEX(extract[VALUATION_DATE], 1))</f>
        <v>55487</v>
      </c>
      <c r="C337">
        <f>IF(A337=0,DAYS360(INDEX(extract[ISSUE_DATE], 1),B337)/30,C336+1)</f>
        <v>353</v>
      </c>
      <c r="D337">
        <f t="shared" si="65"/>
        <v>30</v>
      </c>
      <c r="E337">
        <f>INDEX(extract[ISSUE_AGE], 1)+D337-1</f>
        <v>77</v>
      </c>
      <c r="F337">
        <f>INDEX(mortality_0[PROBABILITY],MATCH(E337, mortality_0[AGE]))</f>
        <v>3.8809999999999997E-2</v>
      </c>
      <c r="G337">
        <f t="shared" si="66"/>
        <v>3.2931638381145101E-3</v>
      </c>
      <c r="H337">
        <f>INDEX(valuation_rate_0[rate],0+1)</f>
        <v>4.2500000000000003E-2</v>
      </c>
      <c r="I337">
        <f t="shared" si="67"/>
        <v>0.31287910206161879</v>
      </c>
      <c r="J337">
        <f>IF(A337&gt;0,J336+L336-M336-N336,INDEX(extract[FUND_VALUE], 1))</f>
        <v>91419.224781949801</v>
      </c>
      <c r="K337">
        <f>IF((B337&lt;INDEX(extract[GUARANTEE_END], 1)),INDEX(extract[CURRENT_RATE], 1),INDEX(extract[MINIMUM_RATE], 1))</f>
        <v>0.01</v>
      </c>
      <c r="L337">
        <f t="shared" si="68"/>
        <v>75.835731340606586</v>
      </c>
      <c r="M337">
        <f t="shared" si="69"/>
        <v>301.05848516037895</v>
      </c>
      <c r="N337">
        <f>0</f>
        <v>0</v>
      </c>
      <c r="O337">
        <f>IF((D337&lt;=INDEX(surr_charge_sch_0[POLICY_YEAR],COUNTA(surr_charge_sch_0[POLICY_YEAR]))),INDEX(surr_charge_sch_0[SURRENDER_CHARGE_PERCENT],MATCH(D337, surr_charge_sch_0[POLICY_YEAR])),INDEX(surr_charge_sch_0[SURRENDER_CHARGE_PERCENT],COUNTA(surr_charge_sch_0[SURRENDER_CHARGE_PERCENT])))</f>
        <v>0</v>
      </c>
      <c r="P337">
        <f>IF((A337=0),INDEX(extract[AVAILABLE_FPWD], 1),(IF(MOD(C337, 12)=0,J337*INDEX(extract[FREE_PWD_PERCENT], 1),P336)))</f>
        <v>9255.3709600639322</v>
      </c>
      <c r="Q337">
        <f t="shared" si="70"/>
        <v>82163.853821885874</v>
      </c>
      <c r="R337">
        <f t="shared" si="71"/>
        <v>0</v>
      </c>
      <c r="S337">
        <f t="shared" si="72"/>
        <v>91419.224781949801</v>
      </c>
      <c r="T337">
        <f t="shared" si="73"/>
        <v>28603.164960945742</v>
      </c>
      <c r="U337">
        <f t="shared" si="74"/>
        <v>0</v>
      </c>
      <c r="V337">
        <f t="shared" si="75"/>
        <v>18179.309580676043</v>
      </c>
      <c r="W337">
        <f t="shared" si="76"/>
        <v>46782.474541621785</v>
      </c>
      <c r="X337">
        <f t="shared" si="77"/>
        <v>95873.677984339738</v>
      </c>
    </row>
    <row r="338" spans="1:24" x14ac:dyDescent="0.3">
      <c r="A338">
        <v>336</v>
      </c>
      <c r="B338">
        <f>IF(A338&gt;0,EOMONTH(B337,1),INDEX(extract[VALUATION_DATE], 1))</f>
        <v>55518</v>
      </c>
      <c r="C338">
        <f>IF(A338=0,DAYS360(INDEX(extract[ISSUE_DATE], 1),B338)/30,C337+1)</f>
        <v>354</v>
      </c>
      <c r="D338">
        <f t="shared" si="65"/>
        <v>30</v>
      </c>
      <c r="E338">
        <f>INDEX(extract[ISSUE_AGE], 1)+D338-1</f>
        <v>77</v>
      </c>
      <c r="F338">
        <f>INDEX(mortality_0[PROBABILITY],MATCH(E338, mortality_0[AGE]))</f>
        <v>3.8809999999999997E-2</v>
      </c>
      <c r="G338">
        <f t="shared" si="66"/>
        <v>3.2931638381145101E-3</v>
      </c>
      <c r="H338">
        <f>INDEX(valuation_rate_0[rate],0+1)</f>
        <v>4.2500000000000003E-2</v>
      </c>
      <c r="I338">
        <f t="shared" si="67"/>
        <v>0.31179576921935448</v>
      </c>
      <c r="J338">
        <f>IF(A338&gt;0,J337+L337-M337-N337,INDEX(extract[FUND_VALUE], 1))</f>
        <v>91194.002028130024</v>
      </c>
      <c r="K338">
        <f>IF((B338&lt;INDEX(extract[GUARANTEE_END], 1)),INDEX(extract[CURRENT_RATE], 1),INDEX(extract[MINIMUM_RATE], 1))</f>
        <v>0.01</v>
      </c>
      <c r="L338">
        <f t="shared" si="68"/>
        <v>75.648900482095073</v>
      </c>
      <c r="M338">
        <f t="shared" si="69"/>
        <v>300.3167897319791</v>
      </c>
      <c r="N338">
        <f>0</f>
        <v>0</v>
      </c>
      <c r="O338">
        <f>IF((D338&lt;=INDEX(surr_charge_sch_0[POLICY_YEAR],COUNTA(surr_charge_sch_0[POLICY_YEAR]))),INDEX(surr_charge_sch_0[SURRENDER_CHARGE_PERCENT],MATCH(D338, surr_charge_sch_0[POLICY_YEAR])),INDEX(surr_charge_sch_0[SURRENDER_CHARGE_PERCENT],COUNTA(surr_charge_sch_0[SURRENDER_CHARGE_PERCENT])))</f>
        <v>0</v>
      </c>
      <c r="P338">
        <f>IF((A338=0),INDEX(extract[AVAILABLE_FPWD], 1),(IF(MOD(C338, 12)=0,J338*INDEX(extract[FREE_PWD_PERCENT], 1),P337)))</f>
        <v>9255.3709600639322</v>
      </c>
      <c r="Q338">
        <f t="shared" si="70"/>
        <v>81938.631068066097</v>
      </c>
      <c r="R338">
        <f t="shared" si="71"/>
        <v>0</v>
      </c>
      <c r="S338">
        <f t="shared" si="72"/>
        <v>91194.002028130024</v>
      </c>
      <c r="T338">
        <f t="shared" si="73"/>
        <v>28433.904010552174</v>
      </c>
      <c r="U338">
        <f t="shared" si="74"/>
        <v>0</v>
      </c>
      <c r="V338">
        <f t="shared" si="75"/>
        <v>18273.504489181054</v>
      </c>
      <c r="W338">
        <f t="shared" si="76"/>
        <v>46707.408499733225</v>
      </c>
      <c r="X338">
        <f t="shared" si="77"/>
        <v>95873.677984339738</v>
      </c>
    </row>
    <row r="339" spans="1:24" x14ac:dyDescent="0.3">
      <c r="A339">
        <v>337</v>
      </c>
      <c r="B339">
        <f>IF(A339&gt;0,EOMONTH(B338,1),INDEX(extract[VALUATION_DATE], 1))</f>
        <v>55549</v>
      </c>
      <c r="C339">
        <f>IF(A339=0,DAYS360(INDEX(extract[ISSUE_DATE], 1),B339)/30,C338+1)</f>
        <v>355</v>
      </c>
      <c r="D339">
        <f t="shared" si="65"/>
        <v>30</v>
      </c>
      <c r="E339">
        <f>INDEX(extract[ISSUE_AGE], 1)+D339-1</f>
        <v>77</v>
      </c>
      <c r="F339">
        <f>INDEX(mortality_0[PROBABILITY],MATCH(E339, mortality_0[AGE]))</f>
        <v>3.8809999999999997E-2</v>
      </c>
      <c r="G339">
        <f t="shared" si="66"/>
        <v>3.2931638381145101E-3</v>
      </c>
      <c r="H339">
        <f>INDEX(valuation_rate_0[rate],0+1)</f>
        <v>4.2500000000000003E-2</v>
      </c>
      <c r="I339">
        <f t="shared" si="67"/>
        <v>0.31071618737880102</v>
      </c>
      <c r="J339">
        <f>IF(A339&gt;0,J338+L338-M338-N338,INDEX(extract[FUND_VALUE], 1))</f>
        <v>90969.334138880135</v>
      </c>
      <c r="K339">
        <f>IF((B339&lt;INDEX(extract[GUARANTEE_END], 1)),INDEX(extract[CURRENT_RATE], 1),INDEX(extract[MINIMUM_RATE], 1))</f>
        <v>0.01</v>
      </c>
      <c r="L339">
        <f t="shared" si="68"/>
        <v>75.462529904892591</v>
      </c>
      <c r="M339">
        <f t="shared" si="69"/>
        <v>299.57692156351584</v>
      </c>
      <c r="N339">
        <f>0</f>
        <v>0</v>
      </c>
      <c r="O339">
        <f>IF((D339&lt;=INDEX(surr_charge_sch_0[POLICY_YEAR],COUNTA(surr_charge_sch_0[POLICY_YEAR]))),INDEX(surr_charge_sch_0[SURRENDER_CHARGE_PERCENT],MATCH(D339, surr_charge_sch_0[POLICY_YEAR])),INDEX(surr_charge_sch_0[SURRENDER_CHARGE_PERCENT],COUNTA(surr_charge_sch_0[SURRENDER_CHARGE_PERCENT])))</f>
        <v>0</v>
      </c>
      <c r="P339">
        <f>IF((A339=0),INDEX(extract[AVAILABLE_FPWD], 1),(IF(MOD(C339, 12)=0,J339*INDEX(extract[FREE_PWD_PERCENT], 1),P338)))</f>
        <v>9255.3709600639322</v>
      </c>
      <c r="Q339">
        <f t="shared" si="70"/>
        <v>81713.963178816208</v>
      </c>
      <c r="R339">
        <f t="shared" si="71"/>
        <v>0</v>
      </c>
      <c r="S339">
        <f t="shared" si="72"/>
        <v>90969.334138880135</v>
      </c>
      <c r="T339">
        <f t="shared" si="73"/>
        <v>28265.644672021041</v>
      </c>
      <c r="U339">
        <f t="shared" si="74"/>
        <v>0</v>
      </c>
      <c r="V339">
        <f t="shared" si="75"/>
        <v>18367.141993645022</v>
      </c>
      <c r="W339">
        <f t="shared" si="76"/>
        <v>46632.786665666063</v>
      </c>
      <c r="X339">
        <f t="shared" si="77"/>
        <v>95873.677984339738</v>
      </c>
    </row>
    <row r="340" spans="1:24" x14ac:dyDescent="0.3">
      <c r="A340">
        <v>338</v>
      </c>
      <c r="B340">
        <f>IF(A340&gt;0,EOMONTH(B339,1),INDEX(extract[VALUATION_DATE], 1))</f>
        <v>55578</v>
      </c>
      <c r="C340">
        <f>IF(A340=0,DAYS360(INDEX(extract[ISSUE_DATE], 1),B340)/30,C339+1)</f>
        <v>356</v>
      </c>
      <c r="D340">
        <f t="shared" si="65"/>
        <v>30</v>
      </c>
      <c r="E340">
        <f>INDEX(extract[ISSUE_AGE], 1)+D340-1</f>
        <v>77</v>
      </c>
      <c r="F340">
        <f>INDEX(mortality_0[PROBABILITY],MATCH(E340, mortality_0[AGE]))</f>
        <v>3.8809999999999997E-2</v>
      </c>
      <c r="G340">
        <f t="shared" si="66"/>
        <v>3.2931638381145101E-3</v>
      </c>
      <c r="H340">
        <f>INDEX(valuation_rate_0[rate],0+1)</f>
        <v>4.2500000000000003E-2</v>
      </c>
      <c r="I340">
        <f t="shared" si="67"/>
        <v>0.30964034355224751</v>
      </c>
      <c r="J340">
        <f>IF(A340&gt;0,J339+L339-M339-N339,INDEX(extract[FUND_VALUE], 1))</f>
        <v>90745.219747221505</v>
      </c>
      <c r="K340">
        <f>IF((B340&lt;INDEX(extract[GUARANTEE_END], 1)),INDEX(extract[CURRENT_RATE], 1),INDEX(extract[MINIMUM_RATE], 1))</f>
        <v>0.01</v>
      </c>
      <c r="L340">
        <f t="shared" si="68"/>
        <v>75.276618475038248</v>
      </c>
      <c r="M340">
        <f t="shared" si="69"/>
        <v>298.83887615330462</v>
      </c>
      <c r="N340">
        <f>0</f>
        <v>0</v>
      </c>
      <c r="O340">
        <f>IF((D340&lt;=INDEX(surr_charge_sch_0[POLICY_YEAR],COUNTA(surr_charge_sch_0[POLICY_YEAR]))),INDEX(surr_charge_sch_0[SURRENDER_CHARGE_PERCENT],MATCH(D340, surr_charge_sch_0[POLICY_YEAR])),INDEX(surr_charge_sch_0[SURRENDER_CHARGE_PERCENT],COUNTA(surr_charge_sch_0[SURRENDER_CHARGE_PERCENT])))</f>
        <v>0</v>
      </c>
      <c r="P340">
        <f>IF((A340=0),INDEX(extract[AVAILABLE_FPWD], 1),(IF(MOD(C340, 12)=0,J340*INDEX(extract[FREE_PWD_PERCENT], 1),P339)))</f>
        <v>9255.3709600639322</v>
      </c>
      <c r="Q340">
        <f t="shared" si="70"/>
        <v>81489.848787157578</v>
      </c>
      <c r="R340">
        <f t="shared" si="71"/>
        <v>0</v>
      </c>
      <c r="S340">
        <f t="shared" si="72"/>
        <v>90745.219747221505</v>
      </c>
      <c r="T340">
        <f t="shared" si="73"/>
        <v>28098.381018253862</v>
      </c>
      <c r="U340">
        <f t="shared" si="74"/>
        <v>0</v>
      </c>
      <c r="V340">
        <f t="shared" si="75"/>
        <v>18460.225392539916</v>
      </c>
      <c r="W340">
        <f t="shared" si="76"/>
        <v>46558.606410793778</v>
      </c>
      <c r="X340">
        <f t="shared" si="77"/>
        <v>95873.677984339738</v>
      </c>
    </row>
    <row r="341" spans="1:24" x14ac:dyDescent="0.3">
      <c r="A341">
        <v>339</v>
      </c>
      <c r="B341">
        <f>IF(A341&gt;0,EOMONTH(B340,1),INDEX(extract[VALUATION_DATE], 1))</f>
        <v>55609</v>
      </c>
      <c r="C341">
        <f>IF(A341=0,DAYS360(INDEX(extract[ISSUE_DATE], 1),B341)/30,C340+1)</f>
        <v>357</v>
      </c>
      <c r="D341">
        <f t="shared" si="65"/>
        <v>30</v>
      </c>
      <c r="E341">
        <f>INDEX(extract[ISSUE_AGE], 1)+D341-1</f>
        <v>77</v>
      </c>
      <c r="F341">
        <f>INDEX(mortality_0[PROBABILITY],MATCH(E341, mortality_0[AGE]))</f>
        <v>3.8809999999999997E-2</v>
      </c>
      <c r="G341">
        <f t="shared" si="66"/>
        <v>3.2931638381145101E-3</v>
      </c>
      <c r="H341">
        <f>INDEX(valuation_rate_0[rate],0+1)</f>
        <v>4.2500000000000003E-2</v>
      </c>
      <c r="I341">
        <f t="shared" si="67"/>
        <v>0.3085682247969524</v>
      </c>
      <c r="J341">
        <f>IF(A341&gt;0,J340+L340-M340-N340,INDEX(extract[FUND_VALUE], 1))</f>
        <v>90521.657489543242</v>
      </c>
      <c r="K341">
        <f>IF((B341&lt;INDEX(extract[GUARANTEE_END], 1)),INDEX(extract[CURRENT_RATE], 1),INDEX(extract[MINIMUM_RATE], 1))</f>
        <v>0.01</v>
      </c>
      <c r="L341">
        <f t="shared" si="68"/>
        <v>75.091165061364848</v>
      </c>
      <c r="M341">
        <f t="shared" si="69"/>
        <v>298.10264901075129</v>
      </c>
      <c r="N341">
        <f>0</f>
        <v>0</v>
      </c>
      <c r="O341">
        <f>IF((D341&lt;=INDEX(surr_charge_sch_0[POLICY_YEAR],COUNTA(surr_charge_sch_0[POLICY_YEAR]))),INDEX(surr_charge_sch_0[SURRENDER_CHARGE_PERCENT],MATCH(D341, surr_charge_sch_0[POLICY_YEAR])),INDEX(surr_charge_sch_0[SURRENDER_CHARGE_PERCENT],COUNTA(surr_charge_sch_0[SURRENDER_CHARGE_PERCENT])))</f>
        <v>0</v>
      </c>
      <c r="P341">
        <f>IF((A341=0),INDEX(extract[AVAILABLE_FPWD], 1),(IF(MOD(C341, 12)=0,J341*INDEX(extract[FREE_PWD_PERCENT], 1),P340)))</f>
        <v>9255.3709600639322</v>
      </c>
      <c r="Q341">
        <f t="shared" si="70"/>
        <v>81266.286529479316</v>
      </c>
      <c r="R341">
        <f t="shared" si="71"/>
        <v>0</v>
      </c>
      <c r="S341">
        <f t="shared" si="72"/>
        <v>90521.657489543242</v>
      </c>
      <c r="T341">
        <f t="shared" si="73"/>
        <v>27932.10715722611</v>
      </c>
      <c r="U341">
        <f t="shared" si="74"/>
        <v>0</v>
      </c>
      <c r="V341">
        <f t="shared" si="75"/>
        <v>18552.757964818793</v>
      </c>
      <c r="W341">
        <f t="shared" si="76"/>
        <v>46484.865122044903</v>
      </c>
      <c r="X341">
        <f t="shared" si="77"/>
        <v>95873.677984339738</v>
      </c>
    </row>
    <row r="342" spans="1:24" x14ac:dyDescent="0.3">
      <c r="A342">
        <v>340</v>
      </c>
      <c r="B342">
        <f>IF(A342&gt;0,EOMONTH(B341,1),INDEX(extract[VALUATION_DATE], 1))</f>
        <v>55639</v>
      </c>
      <c r="C342">
        <f>IF(A342=0,DAYS360(INDEX(extract[ISSUE_DATE], 1),B342)/30,C341+1)</f>
        <v>358</v>
      </c>
      <c r="D342">
        <f t="shared" si="65"/>
        <v>30</v>
      </c>
      <c r="E342">
        <f>INDEX(extract[ISSUE_AGE], 1)+D342-1</f>
        <v>77</v>
      </c>
      <c r="F342">
        <f>INDEX(mortality_0[PROBABILITY],MATCH(E342, mortality_0[AGE]))</f>
        <v>3.8809999999999997E-2</v>
      </c>
      <c r="G342">
        <f t="shared" si="66"/>
        <v>3.2931638381145101E-3</v>
      </c>
      <c r="H342">
        <f>INDEX(valuation_rate_0[rate],0+1)</f>
        <v>4.2500000000000003E-2</v>
      </c>
      <c r="I342">
        <f t="shared" si="67"/>
        <v>0.30749981821498801</v>
      </c>
      <c r="J342">
        <f>IF(A342&gt;0,J341+L341-M341-N341,INDEX(extract[FUND_VALUE], 1))</f>
        <v>90298.646005593866</v>
      </c>
      <c r="K342">
        <f>IF((B342&lt;INDEX(extract[GUARANTEE_END], 1)),INDEX(extract[CURRENT_RATE], 1),INDEX(extract[MINIMUM_RATE], 1))</f>
        <v>0.01</v>
      </c>
      <c r="L342">
        <f t="shared" si="68"/>
        <v>74.906168535491943</v>
      </c>
      <c r="M342">
        <f t="shared" si="69"/>
        <v>297.368235656325</v>
      </c>
      <c r="N342">
        <f>0</f>
        <v>0</v>
      </c>
      <c r="O342">
        <f>IF((D342&lt;=INDEX(surr_charge_sch_0[POLICY_YEAR],COUNTA(surr_charge_sch_0[POLICY_YEAR]))),INDEX(surr_charge_sch_0[SURRENDER_CHARGE_PERCENT],MATCH(D342, surr_charge_sch_0[POLICY_YEAR])),INDEX(surr_charge_sch_0[SURRENDER_CHARGE_PERCENT],COUNTA(surr_charge_sch_0[SURRENDER_CHARGE_PERCENT])))</f>
        <v>0</v>
      </c>
      <c r="P342">
        <f>IF((A342=0),INDEX(extract[AVAILABLE_FPWD], 1),(IF(MOD(C342, 12)=0,J342*INDEX(extract[FREE_PWD_PERCENT], 1),P341)))</f>
        <v>9255.3709600639322</v>
      </c>
      <c r="Q342">
        <f t="shared" si="70"/>
        <v>81043.275045529939</v>
      </c>
      <c r="R342">
        <f t="shared" si="71"/>
        <v>0</v>
      </c>
      <c r="S342">
        <f t="shared" si="72"/>
        <v>90298.646005593866</v>
      </c>
      <c r="T342">
        <f t="shared" si="73"/>
        <v>27766.817231779667</v>
      </c>
      <c r="U342">
        <f t="shared" si="74"/>
        <v>0</v>
      </c>
      <c r="V342">
        <f t="shared" si="75"/>
        <v>18644.742970031308</v>
      </c>
      <c r="W342">
        <f t="shared" si="76"/>
        <v>46411.560201810978</v>
      </c>
      <c r="X342">
        <f t="shared" si="77"/>
        <v>95873.677984339738</v>
      </c>
    </row>
    <row r="343" spans="1:24" x14ac:dyDescent="0.3">
      <c r="A343">
        <v>341</v>
      </c>
      <c r="B343">
        <f>IF(A343&gt;0,EOMONTH(B342,1),INDEX(extract[VALUATION_DATE], 1))</f>
        <v>55670</v>
      </c>
      <c r="C343">
        <f>IF(A343=0,DAYS360(INDEX(extract[ISSUE_DATE], 1),B343)/30,C342+1)</f>
        <v>359</v>
      </c>
      <c r="D343">
        <f t="shared" si="65"/>
        <v>30</v>
      </c>
      <c r="E343">
        <f>INDEX(extract[ISSUE_AGE], 1)+D343-1</f>
        <v>77</v>
      </c>
      <c r="F343">
        <f>INDEX(mortality_0[PROBABILITY],MATCH(E343, mortality_0[AGE]))</f>
        <v>3.8809999999999997E-2</v>
      </c>
      <c r="G343">
        <f t="shared" si="66"/>
        <v>3.2931638381145101E-3</v>
      </c>
      <c r="H343">
        <f>INDEX(valuation_rate_0[rate],0+1)</f>
        <v>4.2500000000000003E-2</v>
      </c>
      <c r="I343">
        <f t="shared" si="67"/>
        <v>0.30643511095308534</v>
      </c>
      <c r="J343">
        <f>IF(A343&gt;0,J342+L342-M342-N342,INDEX(extract[FUND_VALUE], 1))</f>
        <v>90076.183938473041</v>
      </c>
      <c r="K343">
        <f>IF((B343&lt;INDEX(extract[GUARANTEE_END], 1)),INDEX(extract[CURRENT_RATE], 1),INDEX(extract[MINIMUM_RATE], 1))</f>
        <v>0.01</v>
      </c>
      <c r="L343">
        <f t="shared" si="68"/>
        <v>74.721627771818987</v>
      </c>
      <c r="M343">
        <f t="shared" si="69"/>
        <v>296.63563162153048</v>
      </c>
      <c r="N343">
        <f>0</f>
        <v>0</v>
      </c>
      <c r="O343">
        <f>IF((D343&lt;=INDEX(surr_charge_sch_0[POLICY_YEAR],COUNTA(surr_charge_sch_0[POLICY_YEAR]))),INDEX(surr_charge_sch_0[SURRENDER_CHARGE_PERCENT],MATCH(D343, surr_charge_sch_0[POLICY_YEAR])),INDEX(surr_charge_sch_0[SURRENDER_CHARGE_PERCENT],COUNTA(surr_charge_sch_0[SURRENDER_CHARGE_PERCENT])))</f>
        <v>0</v>
      </c>
      <c r="P343">
        <f>IF((A343=0),INDEX(extract[AVAILABLE_FPWD], 1),(IF(MOD(C343, 12)=0,J343*INDEX(extract[FREE_PWD_PERCENT], 1),P342)))</f>
        <v>9255.3709600639322</v>
      </c>
      <c r="Q343">
        <f t="shared" si="70"/>
        <v>80820.812978409114</v>
      </c>
      <c r="R343">
        <f t="shared" si="71"/>
        <v>0</v>
      </c>
      <c r="S343">
        <f t="shared" si="72"/>
        <v>90076.183938473041</v>
      </c>
      <c r="T343">
        <f t="shared" si="73"/>
        <v>27602.50541941651</v>
      </c>
      <c r="U343">
        <f t="shared" si="74"/>
        <v>0</v>
      </c>
      <c r="V343">
        <f t="shared" si="75"/>
        <v>18736.183648438539</v>
      </c>
      <c r="W343">
        <f t="shared" si="76"/>
        <v>46338.689067855048</v>
      </c>
      <c r="X343">
        <f t="shared" si="77"/>
        <v>95873.677984339738</v>
      </c>
    </row>
    <row r="344" spans="1:24" x14ac:dyDescent="0.3">
      <c r="A344">
        <v>342</v>
      </c>
      <c r="B344">
        <f>IF(A344&gt;0,EOMONTH(B343,1),INDEX(extract[VALUATION_DATE], 1))</f>
        <v>55700</v>
      </c>
      <c r="C344">
        <f>IF(A344=0,DAYS360(INDEX(extract[ISSUE_DATE], 1),B344)/30,C343+1)</f>
        <v>360</v>
      </c>
      <c r="D344">
        <f t="shared" si="65"/>
        <v>31</v>
      </c>
      <c r="E344">
        <f>INDEX(extract[ISSUE_AGE], 1)+D344-1</f>
        <v>78</v>
      </c>
      <c r="F344">
        <f>INDEX(mortality_0[PROBABILITY],MATCH(E344, mortality_0[AGE]))</f>
        <v>4.2862999999999998E-2</v>
      </c>
      <c r="G344">
        <f t="shared" si="66"/>
        <v>3.6440726993390848E-3</v>
      </c>
      <c r="H344">
        <f>INDEX(valuation_rate_0[rate],0+1)</f>
        <v>4.2500000000000003E-2</v>
      </c>
      <c r="I344">
        <f t="shared" si="67"/>
        <v>0.30537409020247924</v>
      </c>
      <c r="J344">
        <f>IF(A344&gt;0,J343+L343-M343-N343,INDEX(extract[FUND_VALUE], 1))</f>
        <v>89854.269934623342</v>
      </c>
      <c r="K344">
        <f>IF((B344&lt;INDEX(extract[GUARANTEE_END], 1)),INDEX(extract[CURRENT_RATE], 1),INDEX(extract[MINIMUM_RATE], 1))</f>
        <v>0.01</v>
      </c>
      <c r="L344">
        <f t="shared" si="68"/>
        <v>74.537541647518509</v>
      </c>
      <c r="M344">
        <f t="shared" si="69"/>
        <v>327.43549198780568</v>
      </c>
      <c r="N344">
        <f>0</f>
        <v>0</v>
      </c>
      <c r="O344">
        <f>IF((D344&lt;=INDEX(surr_charge_sch_0[POLICY_YEAR],COUNTA(surr_charge_sch_0[POLICY_YEAR]))),INDEX(surr_charge_sch_0[SURRENDER_CHARGE_PERCENT],MATCH(D344, surr_charge_sch_0[POLICY_YEAR])),INDEX(surr_charge_sch_0[SURRENDER_CHARGE_PERCENT],COUNTA(surr_charge_sch_0[SURRENDER_CHARGE_PERCENT])))</f>
        <v>0</v>
      </c>
      <c r="P344">
        <f>IF((A344=0),INDEX(extract[AVAILABLE_FPWD], 1),(IF(MOD(C344, 12)=0,J344*INDEX(extract[FREE_PWD_PERCENT], 1),P343)))</f>
        <v>8985.4269934623353</v>
      </c>
      <c r="Q344">
        <f t="shared" si="70"/>
        <v>80868.842941161012</v>
      </c>
      <c r="R344">
        <f t="shared" si="71"/>
        <v>0</v>
      </c>
      <c r="S344">
        <f t="shared" si="72"/>
        <v>89854.269934623342</v>
      </c>
      <c r="T344">
        <f t="shared" si="73"/>
        <v>27439.165932093587</v>
      </c>
      <c r="U344">
        <f t="shared" si="74"/>
        <v>0</v>
      </c>
      <c r="V344">
        <f t="shared" si="75"/>
        <v>18827.083221127119</v>
      </c>
      <c r="W344">
        <f t="shared" si="76"/>
        <v>46266.249153220706</v>
      </c>
      <c r="X344">
        <f t="shared" si="77"/>
        <v>95873.677984339738</v>
      </c>
    </row>
    <row r="345" spans="1:24" x14ac:dyDescent="0.3">
      <c r="A345">
        <v>343</v>
      </c>
      <c r="B345">
        <f>IF(A345&gt;0,EOMONTH(B344,1),INDEX(extract[VALUATION_DATE], 1))</f>
        <v>55731</v>
      </c>
      <c r="C345">
        <f>IF(A345=0,DAYS360(INDEX(extract[ISSUE_DATE], 1),B345)/30,C344+1)</f>
        <v>361</v>
      </c>
      <c r="D345">
        <f t="shared" si="65"/>
        <v>31</v>
      </c>
      <c r="E345">
        <f>INDEX(extract[ISSUE_AGE], 1)+D345-1</f>
        <v>78</v>
      </c>
      <c r="F345">
        <f>INDEX(mortality_0[PROBABILITY],MATCH(E345, mortality_0[AGE]))</f>
        <v>4.2862999999999998E-2</v>
      </c>
      <c r="G345">
        <f t="shared" si="66"/>
        <v>3.6440726993390848E-3</v>
      </c>
      <c r="H345">
        <f>INDEX(valuation_rate_0[rate],0+1)</f>
        <v>4.2500000000000003E-2</v>
      </c>
      <c r="I345">
        <f t="shared" si="67"/>
        <v>0.30431674319875457</v>
      </c>
      <c r="J345">
        <f>IF(A345&gt;0,J344+L344-M344-N344,INDEX(extract[FUND_VALUE], 1))</f>
        <v>89601.371984283047</v>
      </c>
      <c r="K345">
        <f>IF((B345&lt;INDEX(extract[GUARANTEE_END], 1)),INDEX(extract[CURRENT_RATE], 1),INDEX(extract[MINIMUM_RATE], 1))</f>
        <v>0.01</v>
      </c>
      <c r="L345">
        <f t="shared" si="68"/>
        <v>74.3277531586712</v>
      </c>
      <c r="M345">
        <f t="shared" si="69"/>
        <v>326.51391347125178</v>
      </c>
      <c r="N345">
        <f>0</f>
        <v>0</v>
      </c>
      <c r="O345">
        <f>IF((D345&lt;=INDEX(surr_charge_sch_0[POLICY_YEAR],COUNTA(surr_charge_sch_0[POLICY_YEAR]))),INDEX(surr_charge_sch_0[SURRENDER_CHARGE_PERCENT],MATCH(D345, surr_charge_sch_0[POLICY_YEAR])),INDEX(surr_charge_sch_0[SURRENDER_CHARGE_PERCENT],COUNTA(surr_charge_sch_0[SURRENDER_CHARGE_PERCENT])))</f>
        <v>0</v>
      </c>
      <c r="P345">
        <f>IF((A345=0),INDEX(extract[AVAILABLE_FPWD], 1),(IF(MOD(C345, 12)=0,J345*INDEX(extract[FREE_PWD_PERCENT], 1),P344)))</f>
        <v>8985.4269934623353</v>
      </c>
      <c r="Q345">
        <f t="shared" si="70"/>
        <v>80615.944990820717</v>
      </c>
      <c r="R345">
        <f t="shared" si="71"/>
        <v>0</v>
      </c>
      <c r="S345">
        <f t="shared" si="72"/>
        <v>89601.371984283047</v>
      </c>
      <c r="T345">
        <f t="shared" si="73"/>
        <v>27267.197708397147</v>
      </c>
      <c r="U345">
        <f t="shared" si="74"/>
        <v>0</v>
      </c>
      <c r="V345">
        <f t="shared" si="75"/>
        <v>18927.073536592896</v>
      </c>
      <c r="W345">
        <f t="shared" si="76"/>
        <v>46194.271244990043</v>
      </c>
      <c r="X345">
        <f t="shared" si="77"/>
        <v>95873.677984339738</v>
      </c>
    </row>
    <row r="346" spans="1:24" x14ac:dyDescent="0.3">
      <c r="A346">
        <v>344</v>
      </c>
      <c r="B346">
        <f>IF(A346&gt;0,EOMONTH(B345,1),INDEX(extract[VALUATION_DATE], 1))</f>
        <v>55762</v>
      </c>
      <c r="C346">
        <f>IF(A346=0,DAYS360(INDEX(extract[ISSUE_DATE], 1),B346)/30,C345+1)</f>
        <v>362</v>
      </c>
      <c r="D346">
        <f t="shared" si="65"/>
        <v>31</v>
      </c>
      <c r="E346">
        <f>INDEX(extract[ISSUE_AGE], 1)+D346-1</f>
        <v>78</v>
      </c>
      <c r="F346">
        <f>INDEX(mortality_0[PROBABILITY],MATCH(E346, mortality_0[AGE]))</f>
        <v>4.2862999999999998E-2</v>
      </c>
      <c r="G346">
        <f t="shared" si="66"/>
        <v>3.6440726993390848E-3</v>
      </c>
      <c r="H346">
        <f>INDEX(valuation_rate_0[rate],0+1)</f>
        <v>4.2500000000000003E-2</v>
      </c>
      <c r="I346">
        <f t="shared" si="67"/>
        <v>0.30326305722169244</v>
      </c>
      <c r="J346">
        <f>IF(A346&gt;0,J345+L345-M345-N345,INDEX(extract[FUND_VALUE], 1))</f>
        <v>89349.18582397046</v>
      </c>
      <c r="K346">
        <f>IF((B346&lt;INDEX(extract[GUARANTEE_END], 1)),INDEX(extract[CURRENT_RATE], 1),INDEX(extract[MINIMUM_RATE], 1))</f>
        <v>0.01</v>
      </c>
      <c r="L346">
        <f t="shared" si="68"/>
        <v>74.118555126781303</v>
      </c>
      <c r="M346">
        <f t="shared" si="69"/>
        <v>325.59492876930551</v>
      </c>
      <c r="N346">
        <f>0</f>
        <v>0</v>
      </c>
      <c r="O346">
        <f>IF((D346&lt;=INDEX(surr_charge_sch_0[POLICY_YEAR],COUNTA(surr_charge_sch_0[POLICY_YEAR]))),INDEX(surr_charge_sch_0[SURRENDER_CHARGE_PERCENT],MATCH(D346, surr_charge_sch_0[POLICY_YEAR])),INDEX(surr_charge_sch_0[SURRENDER_CHARGE_PERCENT],COUNTA(surr_charge_sch_0[SURRENDER_CHARGE_PERCENT])))</f>
        <v>0</v>
      </c>
      <c r="P346">
        <f>IF((A346=0),INDEX(extract[AVAILABLE_FPWD], 1),(IF(MOD(C346, 12)=0,J346*INDEX(extract[FREE_PWD_PERCENT], 1),P345)))</f>
        <v>8985.4269934623353</v>
      </c>
      <c r="Q346">
        <f t="shared" si="70"/>
        <v>80363.75883050813</v>
      </c>
      <c r="R346">
        <f t="shared" si="71"/>
        <v>0</v>
      </c>
      <c r="S346">
        <f t="shared" si="72"/>
        <v>89349.18582397046</v>
      </c>
      <c r="T346">
        <f t="shared" si="73"/>
        <v>27096.307253246385</v>
      </c>
      <c r="U346">
        <f t="shared" si="74"/>
        <v>0</v>
      </c>
      <c r="V346">
        <f t="shared" si="75"/>
        <v>19026.437187349547</v>
      </c>
      <c r="W346">
        <f t="shared" si="76"/>
        <v>46122.744440595932</v>
      </c>
      <c r="X346">
        <f t="shared" si="77"/>
        <v>95873.677984339738</v>
      </c>
    </row>
    <row r="347" spans="1:24" x14ac:dyDescent="0.3">
      <c r="A347">
        <v>345</v>
      </c>
      <c r="B347">
        <f>IF(A347&gt;0,EOMONTH(B346,1),INDEX(extract[VALUATION_DATE], 1))</f>
        <v>55792</v>
      </c>
      <c r="C347">
        <f>IF(A347=0,DAYS360(INDEX(extract[ISSUE_DATE], 1),B347)/30,C346+1)</f>
        <v>363</v>
      </c>
      <c r="D347">
        <f t="shared" si="65"/>
        <v>31</v>
      </c>
      <c r="E347">
        <f>INDEX(extract[ISSUE_AGE], 1)+D347-1</f>
        <v>78</v>
      </c>
      <c r="F347">
        <f>INDEX(mortality_0[PROBABILITY],MATCH(E347, mortality_0[AGE]))</f>
        <v>4.2862999999999998E-2</v>
      </c>
      <c r="G347">
        <f t="shared" si="66"/>
        <v>3.6440726993390848E-3</v>
      </c>
      <c r="H347">
        <f>INDEX(valuation_rate_0[rate],0+1)</f>
        <v>4.2500000000000003E-2</v>
      </c>
      <c r="I347">
        <f t="shared" si="67"/>
        <v>0.30221301959511732</v>
      </c>
      <c r="J347">
        <f>IF(A347&gt;0,J346+L346-M346-N346,INDEX(extract[FUND_VALUE], 1))</f>
        <v>89097.709450327937</v>
      </c>
      <c r="K347">
        <f>IF((B347&lt;INDEX(extract[GUARANTEE_END], 1)),INDEX(extract[CURRENT_RATE], 1),INDEX(extract[MINIMUM_RATE], 1))</f>
        <v>0.01</v>
      </c>
      <c r="L347">
        <f t="shared" si="68"/>
        <v>73.90994588998727</v>
      </c>
      <c r="M347">
        <f t="shared" si="69"/>
        <v>324.67853058158602</v>
      </c>
      <c r="N347">
        <f>0</f>
        <v>0</v>
      </c>
      <c r="O347">
        <f>IF((D347&lt;=INDEX(surr_charge_sch_0[POLICY_YEAR],COUNTA(surr_charge_sch_0[POLICY_YEAR]))),INDEX(surr_charge_sch_0[SURRENDER_CHARGE_PERCENT],MATCH(D347, surr_charge_sch_0[POLICY_YEAR])),INDEX(surr_charge_sch_0[SURRENDER_CHARGE_PERCENT],COUNTA(surr_charge_sch_0[SURRENDER_CHARGE_PERCENT])))</f>
        <v>0</v>
      </c>
      <c r="P347">
        <f>IF((A347=0),INDEX(extract[AVAILABLE_FPWD], 1),(IF(MOD(C347, 12)=0,J347*INDEX(extract[FREE_PWD_PERCENT], 1),P346)))</f>
        <v>8985.4269934623353</v>
      </c>
      <c r="Q347">
        <f t="shared" si="70"/>
        <v>80112.282456865607</v>
      </c>
      <c r="R347">
        <f t="shared" si="71"/>
        <v>0</v>
      </c>
      <c r="S347">
        <f t="shared" si="72"/>
        <v>89097.709450327937</v>
      </c>
      <c r="T347">
        <f t="shared" si="73"/>
        <v>26926.487811992025</v>
      </c>
      <c r="U347">
        <f t="shared" si="74"/>
        <v>0</v>
      </c>
      <c r="V347">
        <f t="shared" si="75"/>
        <v>19125.178100864006</v>
      </c>
      <c r="W347">
        <f t="shared" si="76"/>
        <v>46051.665912856028</v>
      </c>
      <c r="X347">
        <f t="shared" si="77"/>
        <v>95873.677984339738</v>
      </c>
    </row>
    <row r="348" spans="1:24" x14ac:dyDescent="0.3">
      <c r="A348">
        <v>346</v>
      </c>
      <c r="B348">
        <f>IF(A348&gt;0,EOMONTH(B347,1),INDEX(extract[VALUATION_DATE], 1))</f>
        <v>55823</v>
      </c>
      <c r="C348">
        <f>IF(A348=0,DAYS360(INDEX(extract[ISSUE_DATE], 1),B348)/30,C347+1)</f>
        <v>364</v>
      </c>
      <c r="D348">
        <f t="shared" si="65"/>
        <v>31</v>
      </c>
      <c r="E348">
        <f>INDEX(extract[ISSUE_AGE], 1)+D348-1</f>
        <v>78</v>
      </c>
      <c r="F348">
        <f>INDEX(mortality_0[PROBABILITY],MATCH(E348, mortality_0[AGE]))</f>
        <v>4.2862999999999998E-2</v>
      </c>
      <c r="G348">
        <f t="shared" si="66"/>
        <v>3.6440726993390848E-3</v>
      </c>
      <c r="H348">
        <f>INDEX(valuation_rate_0[rate],0+1)</f>
        <v>4.2500000000000003E-2</v>
      </c>
      <c r="I348">
        <f t="shared" si="67"/>
        <v>0.30116661768674446</v>
      </c>
      <c r="J348">
        <f>IF(A348&gt;0,J347+L347-M347-N347,INDEX(extract[FUND_VALUE], 1))</f>
        <v>88846.940865636338</v>
      </c>
      <c r="K348">
        <f>IF((B348&lt;INDEX(extract[GUARANTEE_END], 1)),INDEX(extract[CURRENT_RATE], 1),INDEX(extract[MINIMUM_RATE], 1))</f>
        <v>0.01</v>
      </c>
      <c r="L348">
        <f t="shared" si="68"/>
        <v>73.701923791104946</v>
      </c>
      <c r="M348">
        <f t="shared" si="69"/>
        <v>323.76471162825948</v>
      </c>
      <c r="N348">
        <f>0</f>
        <v>0</v>
      </c>
      <c r="O348">
        <f>IF((D348&lt;=INDEX(surr_charge_sch_0[POLICY_YEAR],COUNTA(surr_charge_sch_0[POLICY_YEAR]))),INDEX(surr_charge_sch_0[SURRENDER_CHARGE_PERCENT],MATCH(D348, surr_charge_sch_0[POLICY_YEAR])),INDEX(surr_charge_sch_0[SURRENDER_CHARGE_PERCENT],COUNTA(surr_charge_sch_0[SURRENDER_CHARGE_PERCENT])))</f>
        <v>0</v>
      </c>
      <c r="P348">
        <f>IF((A348=0),INDEX(extract[AVAILABLE_FPWD], 1),(IF(MOD(C348, 12)=0,J348*INDEX(extract[FREE_PWD_PERCENT], 1),P347)))</f>
        <v>8985.4269934623353</v>
      </c>
      <c r="Q348">
        <f t="shared" si="70"/>
        <v>79861.513872174008</v>
      </c>
      <c r="R348">
        <f t="shared" si="71"/>
        <v>0</v>
      </c>
      <c r="S348">
        <f t="shared" si="72"/>
        <v>88846.940865636338</v>
      </c>
      <c r="T348">
        <f t="shared" si="73"/>
        <v>26757.732672317892</v>
      </c>
      <c r="U348">
        <f t="shared" si="74"/>
        <v>0</v>
      </c>
      <c r="V348">
        <f t="shared" si="75"/>
        <v>19223.300179988772</v>
      </c>
      <c r="W348">
        <f t="shared" si="76"/>
        <v>45981.032852306664</v>
      </c>
      <c r="X348">
        <f t="shared" si="77"/>
        <v>95873.677984339738</v>
      </c>
    </row>
    <row r="349" spans="1:24" x14ac:dyDescent="0.3">
      <c r="A349">
        <v>347</v>
      </c>
      <c r="B349">
        <f>IF(A349&gt;0,EOMONTH(B348,1),INDEX(extract[VALUATION_DATE], 1))</f>
        <v>55853</v>
      </c>
      <c r="C349">
        <f>IF(A349=0,DAYS360(INDEX(extract[ISSUE_DATE], 1),B349)/30,C348+1)</f>
        <v>365</v>
      </c>
      <c r="D349">
        <f t="shared" si="65"/>
        <v>31</v>
      </c>
      <c r="E349">
        <f>INDEX(extract[ISSUE_AGE], 1)+D349-1</f>
        <v>78</v>
      </c>
      <c r="F349">
        <f>INDEX(mortality_0[PROBABILITY],MATCH(E349, mortality_0[AGE]))</f>
        <v>4.2862999999999998E-2</v>
      </c>
      <c r="G349">
        <f t="shared" si="66"/>
        <v>3.6440726993390848E-3</v>
      </c>
      <c r="H349">
        <f>INDEX(valuation_rate_0[rate],0+1)</f>
        <v>4.2500000000000003E-2</v>
      </c>
      <c r="I349">
        <f t="shared" si="67"/>
        <v>0.30012383890802802</v>
      </c>
      <c r="J349">
        <f>IF(A349&gt;0,J348+L348-M348-N348,INDEX(extract[FUND_VALUE], 1))</f>
        <v>88596.878077799178</v>
      </c>
      <c r="K349">
        <f>IF((B349&lt;INDEX(extract[GUARANTEE_END], 1)),INDEX(extract[CURRENT_RATE], 1),INDEX(extract[MINIMUM_RATE], 1))</f>
        <v>0.01</v>
      </c>
      <c r="L349">
        <f t="shared" si="68"/>
        <v>73.49448717761436</v>
      </c>
      <c r="M349">
        <f t="shared" si="69"/>
        <v>322.85346464998145</v>
      </c>
      <c r="N349">
        <f>0</f>
        <v>0</v>
      </c>
      <c r="O349">
        <f>IF((D349&lt;=INDEX(surr_charge_sch_0[POLICY_YEAR],COUNTA(surr_charge_sch_0[POLICY_YEAR]))),INDEX(surr_charge_sch_0[SURRENDER_CHARGE_PERCENT],MATCH(D349, surr_charge_sch_0[POLICY_YEAR])),INDEX(surr_charge_sch_0[SURRENDER_CHARGE_PERCENT],COUNTA(surr_charge_sch_0[SURRENDER_CHARGE_PERCENT])))</f>
        <v>0</v>
      </c>
      <c r="P349">
        <f>IF((A349=0),INDEX(extract[AVAILABLE_FPWD], 1),(IF(MOD(C349, 12)=0,J349*INDEX(extract[FREE_PWD_PERCENT], 1),P348)))</f>
        <v>8985.4269934623353</v>
      </c>
      <c r="Q349">
        <f t="shared" si="70"/>
        <v>79611.451084336848</v>
      </c>
      <c r="R349">
        <f t="shared" si="71"/>
        <v>0</v>
      </c>
      <c r="S349">
        <f t="shared" si="72"/>
        <v>88596.878077799178</v>
      </c>
      <c r="T349">
        <f t="shared" si="73"/>
        <v>26590.035163975601</v>
      </c>
      <c r="U349">
        <f t="shared" si="74"/>
        <v>0</v>
      </c>
      <c r="V349">
        <f t="shared" si="75"/>
        <v>19320.80730311618</v>
      </c>
      <c r="W349">
        <f t="shared" si="76"/>
        <v>45910.842467091781</v>
      </c>
      <c r="X349">
        <f t="shared" si="77"/>
        <v>95873.677984339738</v>
      </c>
    </row>
    <row r="350" spans="1:24" x14ac:dyDescent="0.3">
      <c r="A350">
        <v>348</v>
      </c>
      <c r="B350">
        <f>IF(A350&gt;0,EOMONTH(B349,1),INDEX(extract[VALUATION_DATE], 1))</f>
        <v>55884</v>
      </c>
      <c r="C350">
        <f>IF(A350=0,DAYS360(INDEX(extract[ISSUE_DATE], 1),B350)/30,C349+1)</f>
        <v>366</v>
      </c>
      <c r="D350">
        <f t="shared" si="65"/>
        <v>31</v>
      </c>
      <c r="E350">
        <f>INDEX(extract[ISSUE_AGE], 1)+D350-1</f>
        <v>78</v>
      </c>
      <c r="F350">
        <f>INDEX(mortality_0[PROBABILITY],MATCH(E350, mortality_0[AGE]))</f>
        <v>4.2862999999999998E-2</v>
      </c>
      <c r="G350">
        <f t="shared" si="66"/>
        <v>3.6440726993390848E-3</v>
      </c>
      <c r="H350">
        <f>INDEX(valuation_rate_0[rate],0+1)</f>
        <v>4.2500000000000003E-2</v>
      </c>
      <c r="I350">
        <f t="shared" si="67"/>
        <v>0.29908467071400952</v>
      </c>
      <c r="J350">
        <f>IF(A350&gt;0,J349+L349-M349-N349,INDEX(extract[FUND_VALUE], 1))</f>
        <v>88347.519100326812</v>
      </c>
      <c r="K350">
        <f>IF((B350&lt;INDEX(extract[GUARANTEE_END], 1)),INDEX(extract[CURRENT_RATE], 1),INDEX(extract[MINIMUM_RATE], 1))</f>
        <v>0.01</v>
      </c>
      <c r="L350">
        <f t="shared" si="68"/>
        <v>73.287634401646656</v>
      </c>
      <c r="M350">
        <f t="shared" si="69"/>
        <v>321.94478240783928</v>
      </c>
      <c r="N350">
        <f>0</f>
        <v>0</v>
      </c>
      <c r="O350">
        <f>IF((D350&lt;=INDEX(surr_charge_sch_0[POLICY_YEAR],COUNTA(surr_charge_sch_0[POLICY_YEAR]))),INDEX(surr_charge_sch_0[SURRENDER_CHARGE_PERCENT],MATCH(D350, surr_charge_sch_0[POLICY_YEAR])),INDEX(surr_charge_sch_0[SURRENDER_CHARGE_PERCENT],COUNTA(surr_charge_sch_0[SURRENDER_CHARGE_PERCENT])))</f>
        <v>0</v>
      </c>
      <c r="P350">
        <f>IF((A350=0),INDEX(extract[AVAILABLE_FPWD], 1),(IF(MOD(C350, 12)=0,J350*INDEX(extract[FREE_PWD_PERCENT], 1),P349)))</f>
        <v>8985.4269934623353</v>
      </c>
      <c r="Q350">
        <f t="shared" si="70"/>
        <v>79362.092106864482</v>
      </c>
      <c r="R350">
        <f t="shared" si="71"/>
        <v>0</v>
      </c>
      <c r="S350">
        <f t="shared" si="72"/>
        <v>88347.519100326812</v>
      </c>
      <c r="T350">
        <f t="shared" si="73"/>
        <v>26423.388658520911</v>
      </c>
      <c r="U350">
        <f t="shared" si="74"/>
        <v>0</v>
      </c>
      <c r="V350">
        <f t="shared" si="75"/>
        <v>19417.703324331691</v>
      </c>
      <c r="W350">
        <f t="shared" si="76"/>
        <v>45841.091982852602</v>
      </c>
      <c r="X350">
        <f t="shared" si="77"/>
        <v>95873.677984339738</v>
      </c>
    </row>
    <row r="351" spans="1:24" x14ac:dyDescent="0.3">
      <c r="A351">
        <v>349</v>
      </c>
      <c r="B351">
        <f>IF(A351&gt;0,EOMONTH(B350,1),INDEX(extract[VALUATION_DATE], 1))</f>
        <v>55915</v>
      </c>
      <c r="C351">
        <f>IF(A351=0,DAYS360(INDEX(extract[ISSUE_DATE], 1),B351)/30,C350+1)</f>
        <v>367</v>
      </c>
      <c r="D351">
        <f t="shared" si="65"/>
        <v>31</v>
      </c>
      <c r="E351">
        <f>INDEX(extract[ISSUE_AGE], 1)+D351-1</f>
        <v>78</v>
      </c>
      <c r="F351">
        <f>INDEX(mortality_0[PROBABILITY],MATCH(E351, mortality_0[AGE]))</f>
        <v>4.2862999999999998E-2</v>
      </c>
      <c r="G351">
        <f t="shared" si="66"/>
        <v>3.6440726993390848E-3</v>
      </c>
      <c r="H351">
        <f>INDEX(valuation_rate_0[rate],0+1)</f>
        <v>4.2500000000000003E-2</v>
      </c>
      <c r="I351">
        <f t="shared" si="67"/>
        <v>0.29804910060316692</v>
      </c>
      <c r="J351">
        <f>IF(A351&gt;0,J350+L350-M350-N350,INDEX(extract[FUND_VALUE], 1))</f>
        <v>88098.861952320614</v>
      </c>
      <c r="K351">
        <f>IF((B351&lt;INDEX(extract[GUARANTEE_END], 1)),INDEX(extract[CURRENT_RATE], 1),INDEX(extract[MINIMUM_RATE], 1))</f>
        <v>0.01</v>
      </c>
      <c r="L351">
        <f t="shared" si="68"/>
        <v>73.081363819970903</v>
      </c>
      <c r="M351">
        <f t="shared" si="69"/>
        <v>321.03865768329439</v>
      </c>
      <c r="N351">
        <f>0</f>
        <v>0</v>
      </c>
      <c r="O351">
        <f>IF((D351&lt;=INDEX(surr_charge_sch_0[POLICY_YEAR],COUNTA(surr_charge_sch_0[POLICY_YEAR]))),INDEX(surr_charge_sch_0[SURRENDER_CHARGE_PERCENT],MATCH(D351, surr_charge_sch_0[POLICY_YEAR])),INDEX(surr_charge_sch_0[SURRENDER_CHARGE_PERCENT],COUNTA(surr_charge_sch_0[SURRENDER_CHARGE_PERCENT])))</f>
        <v>0</v>
      </c>
      <c r="P351">
        <f>IF((A351=0),INDEX(extract[AVAILABLE_FPWD], 1),(IF(MOD(C351, 12)=0,J351*INDEX(extract[FREE_PWD_PERCENT], 1),P350)))</f>
        <v>8985.4269934623353</v>
      </c>
      <c r="Q351">
        <f t="shared" si="70"/>
        <v>79113.434958858285</v>
      </c>
      <c r="R351">
        <f t="shared" si="71"/>
        <v>0</v>
      </c>
      <c r="S351">
        <f t="shared" si="72"/>
        <v>88098.861952320614</v>
      </c>
      <c r="T351">
        <f t="shared" si="73"/>
        <v>26257.786569051721</v>
      </c>
      <c r="U351">
        <f t="shared" si="74"/>
        <v>0</v>
      </c>
      <c r="V351">
        <f t="shared" si="75"/>
        <v>19513.992073566234</v>
      </c>
      <c r="W351">
        <f t="shared" si="76"/>
        <v>45771.778642617952</v>
      </c>
      <c r="X351">
        <f t="shared" si="77"/>
        <v>95873.677984339738</v>
      </c>
    </row>
    <row r="352" spans="1:24" x14ac:dyDescent="0.3">
      <c r="A352">
        <v>350</v>
      </c>
      <c r="B352">
        <f>IF(A352&gt;0,EOMONTH(B351,1),INDEX(extract[VALUATION_DATE], 1))</f>
        <v>55943</v>
      </c>
      <c r="C352">
        <f>IF(A352=0,DAYS360(INDEX(extract[ISSUE_DATE], 1),B352)/30,C351+1)</f>
        <v>368</v>
      </c>
      <c r="D352">
        <f t="shared" si="65"/>
        <v>31</v>
      </c>
      <c r="E352">
        <f>INDEX(extract[ISSUE_AGE], 1)+D352-1</f>
        <v>78</v>
      </c>
      <c r="F352">
        <f>INDEX(mortality_0[PROBABILITY],MATCH(E352, mortality_0[AGE]))</f>
        <v>4.2862999999999998E-2</v>
      </c>
      <c r="G352">
        <f t="shared" si="66"/>
        <v>3.6440726993390848E-3</v>
      </c>
      <c r="H352">
        <f>INDEX(valuation_rate_0[rate],0+1)</f>
        <v>4.2500000000000003E-2</v>
      </c>
      <c r="I352">
        <f t="shared" si="67"/>
        <v>0.29701711611726422</v>
      </c>
      <c r="J352">
        <f>IF(A352&gt;0,J351+L351-M351-N351,INDEX(extract[FUND_VALUE], 1))</f>
        <v>87850.904658457293</v>
      </c>
      <c r="K352">
        <f>IF((B352&lt;INDEX(extract[GUARANTEE_END], 1)),INDEX(extract[CURRENT_RATE], 1),INDEX(extract[MINIMUM_RATE], 1))</f>
        <v>0.01</v>
      </c>
      <c r="L352">
        <f t="shared" si="68"/>
        <v>72.875673793981136</v>
      </c>
      <c r="M352">
        <f t="shared" si="69"/>
        <v>320.13508327812508</v>
      </c>
      <c r="N352">
        <f>0</f>
        <v>0</v>
      </c>
      <c r="O352">
        <f>IF((D352&lt;=INDEX(surr_charge_sch_0[POLICY_YEAR],COUNTA(surr_charge_sch_0[POLICY_YEAR]))),INDEX(surr_charge_sch_0[SURRENDER_CHARGE_PERCENT],MATCH(D352, surr_charge_sch_0[POLICY_YEAR])),INDEX(surr_charge_sch_0[SURRENDER_CHARGE_PERCENT],COUNTA(surr_charge_sch_0[SURRENDER_CHARGE_PERCENT])))</f>
        <v>0</v>
      </c>
      <c r="P352">
        <f>IF((A352=0),INDEX(extract[AVAILABLE_FPWD], 1),(IF(MOD(C352, 12)=0,J352*INDEX(extract[FREE_PWD_PERCENT], 1),P351)))</f>
        <v>8985.4269934623353</v>
      </c>
      <c r="Q352">
        <f t="shared" si="70"/>
        <v>78865.477664994964</v>
      </c>
      <c r="R352">
        <f t="shared" si="71"/>
        <v>0</v>
      </c>
      <c r="S352">
        <f t="shared" si="72"/>
        <v>87850.904658457293</v>
      </c>
      <c r="T352">
        <f t="shared" si="73"/>
        <v>26093.222349947719</v>
      </c>
      <c r="U352">
        <f t="shared" si="74"/>
        <v>0</v>
      </c>
      <c r="V352">
        <f t="shared" si="75"/>
        <v>19609.677356747587</v>
      </c>
      <c r="W352">
        <f t="shared" si="76"/>
        <v>45702.899706695302</v>
      </c>
      <c r="X352">
        <f t="shared" si="77"/>
        <v>95873.677984339738</v>
      </c>
    </row>
    <row r="353" spans="1:24" x14ac:dyDescent="0.3">
      <c r="A353">
        <v>351</v>
      </c>
      <c r="B353">
        <f>IF(A353&gt;0,EOMONTH(B352,1),INDEX(extract[VALUATION_DATE], 1))</f>
        <v>55974</v>
      </c>
      <c r="C353">
        <f>IF(A353=0,DAYS360(INDEX(extract[ISSUE_DATE], 1),B353)/30,C352+1)</f>
        <v>369</v>
      </c>
      <c r="D353">
        <f t="shared" si="65"/>
        <v>31</v>
      </c>
      <c r="E353">
        <f>INDEX(extract[ISSUE_AGE], 1)+D353-1</f>
        <v>78</v>
      </c>
      <c r="F353">
        <f>INDEX(mortality_0[PROBABILITY],MATCH(E353, mortality_0[AGE]))</f>
        <v>4.2862999999999998E-2</v>
      </c>
      <c r="G353">
        <f t="shared" si="66"/>
        <v>3.6440726993390848E-3</v>
      </c>
      <c r="H353">
        <f>INDEX(valuation_rate_0[rate],0+1)</f>
        <v>4.2500000000000003E-2</v>
      </c>
      <c r="I353">
        <f t="shared" si="67"/>
        <v>0.29598870484120177</v>
      </c>
      <c r="J353">
        <f>IF(A353&gt;0,J352+L352-M352-N352,INDEX(extract[FUND_VALUE], 1))</f>
        <v>87603.645248973145</v>
      </c>
      <c r="K353">
        <f>IF((B353&lt;INDEX(extract[GUARANTEE_END], 1)),INDEX(extract[CURRENT_RATE], 1),INDEX(extract[MINIMUM_RATE], 1))</f>
        <v>0.01</v>
      </c>
      <c r="L353">
        <f t="shared" si="68"/>
        <v>72.670562689683308</v>
      </c>
      <c r="M353">
        <f t="shared" si="69"/>
        <v>319.23405201436918</v>
      </c>
      <c r="N353">
        <f>0</f>
        <v>0</v>
      </c>
      <c r="O353">
        <f>IF((D353&lt;=INDEX(surr_charge_sch_0[POLICY_YEAR],COUNTA(surr_charge_sch_0[POLICY_YEAR]))),INDEX(surr_charge_sch_0[SURRENDER_CHARGE_PERCENT],MATCH(D353, surr_charge_sch_0[POLICY_YEAR])),INDEX(surr_charge_sch_0[SURRENDER_CHARGE_PERCENT],COUNTA(surr_charge_sch_0[SURRENDER_CHARGE_PERCENT])))</f>
        <v>0</v>
      </c>
      <c r="P353">
        <f>IF((A353=0),INDEX(extract[AVAILABLE_FPWD], 1),(IF(MOD(C353, 12)=0,J353*INDEX(extract[FREE_PWD_PERCENT], 1),P352)))</f>
        <v>8985.4269934623353</v>
      </c>
      <c r="Q353">
        <f t="shared" si="70"/>
        <v>78618.218255510816</v>
      </c>
      <c r="R353">
        <f t="shared" si="71"/>
        <v>0</v>
      </c>
      <c r="S353">
        <f t="shared" si="72"/>
        <v>87603.645248973145</v>
      </c>
      <c r="T353">
        <f t="shared" si="73"/>
        <v>25929.68949661166</v>
      </c>
      <c r="U353">
        <f t="shared" si="74"/>
        <v>0</v>
      </c>
      <c r="V353">
        <f t="shared" si="75"/>
        <v>19704.762955950817</v>
      </c>
      <c r="W353">
        <f t="shared" si="76"/>
        <v>45634.452452562473</v>
      </c>
      <c r="X353">
        <f t="shared" si="77"/>
        <v>95873.677984339738</v>
      </c>
    </row>
    <row r="354" spans="1:24" x14ac:dyDescent="0.3">
      <c r="A354">
        <v>352</v>
      </c>
      <c r="B354">
        <f>IF(A354&gt;0,EOMONTH(B353,1),INDEX(extract[VALUATION_DATE], 1))</f>
        <v>56004</v>
      </c>
      <c r="C354">
        <f>IF(A354=0,DAYS360(INDEX(extract[ISSUE_DATE], 1),B354)/30,C353+1)</f>
        <v>370</v>
      </c>
      <c r="D354">
        <f t="shared" si="65"/>
        <v>31</v>
      </c>
      <c r="E354">
        <f>INDEX(extract[ISSUE_AGE], 1)+D354-1</f>
        <v>78</v>
      </c>
      <c r="F354">
        <f>INDEX(mortality_0[PROBABILITY],MATCH(E354, mortality_0[AGE]))</f>
        <v>4.2862999999999998E-2</v>
      </c>
      <c r="G354">
        <f t="shared" si="66"/>
        <v>3.6440726993390848E-3</v>
      </c>
      <c r="H354">
        <f>INDEX(valuation_rate_0[rate],0+1)</f>
        <v>4.2500000000000003E-2</v>
      </c>
      <c r="I354">
        <f t="shared" si="67"/>
        <v>0.29496385440286665</v>
      </c>
      <c r="J354">
        <f>IF(A354&gt;0,J353+L353-M353-N353,INDEX(extract[FUND_VALUE], 1))</f>
        <v>87357.08175964847</v>
      </c>
      <c r="K354">
        <f>IF((B354&lt;INDEX(extract[GUARANTEE_END], 1)),INDEX(extract[CURRENT_RATE], 1),INDEX(extract[MINIMUM_RATE], 1))</f>
        <v>0.01</v>
      </c>
      <c r="L354">
        <f t="shared" si="68"/>
        <v>72.466028877682319</v>
      </c>
      <c r="M354">
        <f t="shared" si="69"/>
        <v>318.33555673426736</v>
      </c>
      <c r="N354">
        <f>0</f>
        <v>0</v>
      </c>
      <c r="O354">
        <f>IF((D354&lt;=INDEX(surr_charge_sch_0[POLICY_YEAR],COUNTA(surr_charge_sch_0[POLICY_YEAR]))),INDEX(surr_charge_sch_0[SURRENDER_CHARGE_PERCENT],MATCH(D354, surr_charge_sch_0[POLICY_YEAR])),INDEX(surr_charge_sch_0[SURRENDER_CHARGE_PERCENT],COUNTA(surr_charge_sch_0[SURRENDER_CHARGE_PERCENT])))</f>
        <v>0</v>
      </c>
      <c r="P354">
        <f>IF((A354=0),INDEX(extract[AVAILABLE_FPWD], 1),(IF(MOD(C354, 12)=0,J354*INDEX(extract[FREE_PWD_PERCENT], 1),P353)))</f>
        <v>8985.4269934623353</v>
      </c>
      <c r="Q354">
        <f t="shared" si="70"/>
        <v>78371.65476618614</v>
      </c>
      <c r="R354">
        <f t="shared" si="71"/>
        <v>0</v>
      </c>
      <c r="S354">
        <f t="shared" si="72"/>
        <v>87357.08175964847</v>
      </c>
      <c r="T354">
        <f t="shared" si="73"/>
        <v>25767.181545212268</v>
      </c>
      <c r="U354">
        <f t="shared" si="74"/>
        <v>0</v>
      </c>
      <c r="V354">
        <f t="shared" si="75"/>
        <v>19799.252629547758</v>
      </c>
      <c r="W354">
        <f t="shared" si="76"/>
        <v>45566.434174760027</v>
      </c>
      <c r="X354">
        <f t="shared" si="77"/>
        <v>95873.677984339738</v>
      </c>
    </row>
    <row r="355" spans="1:24" x14ac:dyDescent="0.3">
      <c r="A355">
        <v>353</v>
      </c>
      <c r="B355">
        <f>IF(A355&gt;0,EOMONTH(B354,1),INDEX(extract[VALUATION_DATE], 1))</f>
        <v>56035</v>
      </c>
      <c r="C355">
        <f>IF(A355=0,DAYS360(INDEX(extract[ISSUE_DATE], 1),B355)/30,C354+1)</f>
        <v>371</v>
      </c>
      <c r="D355">
        <f t="shared" si="65"/>
        <v>31</v>
      </c>
      <c r="E355">
        <f>INDEX(extract[ISSUE_AGE], 1)+D355-1</f>
        <v>78</v>
      </c>
      <c r="F355">
        <f>INDEX(mortality_0[PROBABILITY],MATCH(E355, mortality_0[AGE]))</f>
        <v>4.2862999999999998E-2</v>
      </c>
      <c r="G355">
        <f t="shared" si="66"/>
        <v>3.6440726993390848E-3</v>
      </c>
      <c r="H355">
        <f>INDEX(valuation_rate_0[rate],0+1)</f>
        <v>4.2500000000000003E-2</v>
      </c>
      <c r="I355">
        <f t="shared" si="67"/>
        <v>0.29394255247298395</v>
      </c>
      <c r="J355">
        <f>IF(A355&gt;0,J354+L354-M354-N354,INDEX(extract[FUND_VALUE], 1))</f>
        <v>87111.212231791884</v>
      </c>
      <c r="K355">
        <f>IF((B355&lt;INDEX(extract[GUARANTEE_END], 1)),INDEX(extract[CURRENT_RATE], 1),INDEX(extract[MINIMUM_RATE], 1))</f>
        <v>0.01</v>
      </c>
      <c r="L355">
        <f t="shared" si="68"/>
        <v>72.262070733168983</v>
      </c>
      <c r="M355">
        <f t="shared" si="69"/>
        <v>317.43959030020574</v>
      </c>
      <c r="N355">
        <f>0</f>
        <v>0</v>
      </c>
      <c r="O355">
        <f>IF((D355&lt;=INDEX(surr_charge_sch_0[POLICY_YEAR],COUNTA(surr_charge_sch_0[POLICY_YEAR]))),INDEX(surr_charge_sch_0[SURRENDER_CHARGE_PERCENT],MATCH(D355, surr_charge_sch_0[POLICY_YEAR])),INDEX(surr_charge_sch_0[SURRENDER_CHARGE_PERCENT],COUNTA(surr_charge_sch_0[SURRENDER_CHARGE_PERCENT])))</f>
        <v>0</v>
      </c>
      <c r="P355">
        <f>IF((A355=0),INDEX(extract[AVAILABLE_FPWD], 1),(IF(MOD(C355, 12)=0,J355*INDEX(extract[FREE_PWD_PERCENT], 1),P354)))</f>
        <v>8985.4269934623353</v>
      </c>
      <c r="Q355">
        <f t="shared" si="70"/>
        <v>78125.785238329554</v>
      </c>
      <c r="R355">
        <f t="shared" si="71"/>
        <v>0</v>
      </c>
      <c r="S355">
        <f t="shared" si="72"/>
        <v>87111.212231791884</v>
      </c>
      <c r="T355">
        <f t="shared" si="73"/>
        <v>25605.692072428727</v>
      </c>
      <c r="U355">
        <f t="shared" si="74"/>
        <v>0</v>
      </c>
      <c r="V355">
        <f t="shared" si="75"/>
        <v>19893.150112355579</v>
      </c>
      <c r="W355">
        <f t="shared" si="76"/>
        <v>45498.842184784306</v>
      </c>
      <c r="X355">
        <f t="shared" si="77"/>
        <v>95873.677984339738</v>
      </c>
    </row>
    <row r="356" spans="1:24" x14ac:dyDescent="0.3">
      <c r="A356">
        <v>354</v>
      </c>
      <c r="B356">
        <f>IF(A356&gt;0,EOMONTH(B355,1),INDEX(extract[VALUATION_DATE], 1))</f>
        <v>56065</v>
      </c>
      <c r="C356">
        <f>IF(A356=0,DAYS360(INDEX(extract[ISSUE_DATE], 1),B356)/30,C355+1)</f>
        <v>372</v>
      </c>
      <c r="D356">
        <f t="shared" si="65"/>
        <v>32</v>
      </c>
      <c r="E356">
        <f>INDEX(extract[ISSUE_AGE], 1)+D356-1</f>
        <v>79</v>
      </c>
      <c r="F356">
        <f>INDEX(mortality_0[PROBABILITY],MATCH(E356, mortality_0[AGE]))</f>
        <v>4.7335000000000002E-2</v>
      </c>
      <c r="G356">
        <f t="shared" si="66"/>
        <v>4.0328427134326272E-3</v>
      </c>
      <c r="H356">
        <f>INDEX(valuation_rate_0[rate],0+1)</f>
        <v>4.2500000000000003E-2</v>
      </c>
      <c r="I356">
        <f t="shared" si="67"/>
        <v>0.29292478676496853</v>
      </c>
      <c r="J356">
        <f>IF(A356&gt;0,J355+L355-M355-N355,INDEX(extract[FUND_VALUE], 1))</f>
        <v>86866.034712224849</v>
      </c>
      <c r="K356">
        <f>IF((B356&lt;INDEX(extract[GUARANTEE_END], 1)),INDEX(extract[CURRENT_RATE], 1),INDEX(extract[MINIMUM_RATE], 1))</f>
        <v>0.01</v>
      </c>
      <c r="L356">
        <f t="shared" si="68"/>
        <v>72.058686635907279</v>
      </c>
      <c r="M356">
        <f t="shared" si="69"/>
        <v>350.31705513398163</v>
      </c>
      <c r="N356">
        <f>0</f>
        <v>0</v>
      </c>
      <c r="O356">
        <f>IF((D356&lt;=INDEX(surr_charge_sch_0[POLICY_YEAR],COUNTA(surr_charge_sch_0[POLICY_YEAR]))),INDEX(surr_charge_sch_0[SURRENDER_CHARGE_PERCENT],MATCH(D356, surr_charge_sch_0[POLICY_YEAR])),INDEX(surr_charge_sch_0[SURRENDER_CHARGE_PERCENT],COUNTA(surr_charge_sch_0[SURRENDER_CHARGE_PERCENT])))</f>
        <v>0</v>
      </c>
      <c r="P356">
        <f>IF((A356=0),INDEX(extract[AVAILABLE_FPWD], 1),(IF(MOD(C356, 12)=0,J356*INDEX(extract[FREE_PWD_PERCENT], 1),P355)))</f>
        <v>8686.6034712224846</v>
      </c>
      <c r="Q356">
        <f t="shared" si="70"/>
        <v>78179.43124100237</v>
      </c>
      <c r="R356">
        <f t="shared" si="71"/>
        <v>0</v>
      </c>
      <c r="S356">
        <f t="shared" si="72"/>
        <v>86866.034712224849</v>
      </c>
      <c r="T356">
        <f t="shared" si="73"/>
        <v>25445.214695196817</v>
      </c>
      <c r="U356">
        <f t="shared" si="74"/>
        <v>0</v>
      </c>
      <c r="V356">
        <f t="shared" si="75"/>
        <v>19986.459115784401</v>
      </c>
      <c r="W356">
        <f t="shared" si="76"/>
        <v>45431.673810981214</v>
      </c>
      <c r="X356">
        <f t="shared" si="77"/>
        <v>95873.677984339738</v>
      </c>
    </row>
    <row r="357" spans="1:24" x14ac:dyDescent="0.3">
      <c r="A357">
        <v>355</v>
      </c>
      <c r="B357">
        <f>IF(A357&gt;0,EOMONTH(B356,1),INDEX(extract[VALUATION_DATE], 1))</f>
        <v>56096</v>
      </c>
      <c r="C357">
        <f>IF(A357=0,DAYS360(INDEX(extract[ISSUE_DATE], 1),B357)/30,C356+1)</f>
        <v>373</v>
      </c>
      <c r="D357">
        <f t="shared" si="65"/>
        <v>32</v>
      </c>
      <c r="E357">
        <f>INDEX(extract[ISSUE_AGE], 1)+D357-1</f>
        <v>79</v>
      </c>
      <c r="F357">
        <f>INDEX(mortality_0[PROBABILITY],MATCH(E357, mortality_0[AGE]))</f>
        <v>4.7335000000000002E-2</v>
      </c>
      <c r="G357">
        <f t="shared" si="66"/>
        <v>4.0328427134326272E-3</v>
      </c>
      <c r="H357">
        <f>INDEX(valuation_rate_0[rate],0+1)</f>
        <v>4.2500000000000003E-2</v>
      </c>
      <c r="I357">
        <f t="shared" si="67"/>
        <v>0.29191054503477698</v>
      </c>
      <c r="J357">
        <f>IF(A357&gt;0,J356+L356-M356-N356,INDEX(extract[FUND_VALUE], 1))</f>
        <v>86587.776343726771</v>
      </c>
      <c r="K357">
        <f>IF((B357&lt;INDEX(extract[GUARANTEE_END], 1)),INDEX(extract[CURRENT_RATE], 1),INDEX(extract[MINIMUM_RATE], 1))</f>
        <v>0.01</v>
      </c>
      <c r="L357">
        <f t="shared" si="68"/>
        <v>71.827860713602334</v>
      </c>
      <c r="M357">
        <f t="shared" si="69"/>
        <v>349.19488290013254</v>
      </c>
      <c r="N357">
        <f>0</f>
        <v>0</v>
      </c>
      <c r="O357">
        <f>IF((D357&lt;=INDEX(surr_charge_sch_0[POLICY_YEAR],COUNTA(surr_charge_sch_0[POLICY_YEAR]))),INDEX(surr_charge_sch_0[SURRENDER_CHARGE_PERCENT],MATCH(D357, surr_charge_sch_0[POLICY_YEAR])),INDEX(surr_charge_sch_0[SURRENDER_CHARGE_PERCENT],COUNTA(surr_charge_sch_0[SURRENDER_CHARGE_PERCENT])))</f>
        <v>0</v>
      </c>
      <c r="P357">
        <f>IF((A357=0),INDEX(extract[AVAILABLE_FPWD], 1),(IF(MOD(C357, 12)=0,J357*INDEX(extract[FREE_PWD_PERCENT], 1),P356)))</f>
        <v>8686.6034712224846</v>
      </c>
      <c r="Q357">
        <f t="shared" si="70"/>
        <v>77901.172872504292</v>
      </c>
      <c r="R357">
        <f t="shared" si="71"/>
        <v>0</v>
      </c>
      <c r="S357">
        <f t="shared" si="72"/>
        <v>86587.776343726771</v>
      </c>
      <c r="T357">
        <f t="shared" si="73"/>
        <v>25275.884985846649</v>
      </c>
      <c r="U357">
        <f t="shared" si="74"/>
        <v>0</v>
      </c>
      <c r="V357">
        <f t="shared" si="75"/>
        <v>20089.075664459655</v>
      </c>
      <c r="W357">
        <f t="shared" si="76"/>
        <v>45364.960650306304</v>
      </c>
      <c r="X357">
        <f t="shared" si="77"/>
        <v>95873.677984339738</v>
      </c>
    </row>
    <row r="358" spans="1:24" x14ac:dyDescent="0.3">
      <c r="A358">
        <v>356</v>
      </c>
      <c r="B358">
        <f>IF(A358&gt;0,EOMONTH(B357,1),INDEX(extract[VALUATION_DATE], 1))</f>
        <v>56127</v>
      </c>
      <c r="C358">
        <f>IF(A358=0,DAYS360(INDEX(extract[ISSUE_DATE], 1),B358)/30,C357+1)</f>
        <v>374</v>
      </c>
      <c r="D358">
        <f t="shared" si="65"/>
        <v>32</v>
      </c>
      <c r="E358">
        <f>INDEX(extract[ISSUE_AGE], 1)+D358-1</f>
        <v>79</v>
      </c>
      <c r="F358">
        <f>INDEX(mortality_0[PROBABILITY],MATCH(E358, mortality_0[AGE]))</f>
        <v>4.7335000000000002E-2</v>
      </c>
      <c r="G358">
        <f t="shared" si="66"/>
        <v>4.0328427134326272E-3</v>
      </c>
      <c r="H358">
        <f>INDEX(valuation_rate_0[rate],0+1)</f>
        <v>4.2500000000000003E-2</v>
      </c>
      <c r="I358">
        <f t="shared" si="67"/>
        <v>0.29089981508076052</v>
      </c>
      <c r="J358">
        <f>IF(A358&gt;0,J357+L357-M357-N357,INDEX(extract[FUND_VALUE], 1))</f>
        <v>86310.409321540239</v>
      </c>
      <c r="K358">
        <f>IF((B358&lt;INDEX(extract[GUARANTEE_END], 1)),INDEX(extract[CURRENT_RATE], 1),INDEX(extract[MINIMUM_RATE], 1))</f>
        <v>0.01</v>
      </c>
      <c r="L358">
        <f t="shared" si="68"/>
        <v>71.597774197035918</v>
      </c>
      <c r="M358">
        <f t="shared" si="69"/>
        <v>348.07630532576104</v>
      </c>
      <c r="N358">
        <f>0</f>
        <v>0</v>
      </c>
      <c r="O358">
        <f>IF((D358&lt;=INDEX(surr_charge_sch_0[POLICY_YEAR],COUNTA(surr_charge_sch_0[POLICY_YEAR]))),INDEX(surr_charge_sch_0[SURRENDER_CHARGE_PERCENT],MATCH(D358, surr_charge_sch_0[POLICY_YEAR])),INDEX(surr_charge_sch_0[SURRENDER_CHARGE_PERCENT],COUNTA(surr_charge_sch_0[SURRENDER_CHARGE_PERCENT])))</f>
        <v>0</v>
      </c>
      <c r="P358">
        <f>IF((A358=0),INDEX(extract[AVAILABLE_FPWD], 1),(IF(MOD(C358, 12)=0,J358*INDEX(extract[FREE_PWD_PERCENT], 1),P357)))</f>
        <v>8686.6034712224846</v>
      </c>
      <c r="Q358">
        <f t="shared" si="70"/>
        <v>77623.80585031776</v>
      </c>
      <c r="R358">
        <f t="shared" si="71"/>
        <v>0</v>
      </c>
      <c r="S358">
        <f t="shared" si="72"/>
        <v>86310.409321540239</v>
      </c>
      <c r="T358">
        <f t="shared" si="73"/>
        <v>25107.682111180806</v>
      </c>
      <c r="U358">
        <f t="shared" si="74"/>
        <v>0</v>
      </c>
      <c r="V358">
        <f t="shared" si="75"/>
        <v>20191.009333050388</v>
      </c>
      <c r="W358">
        <f t="shared" si="76"/>
        <v>45298.691444231197</v>
      </c>
      <c r="X358">
        <f t="shared" si="77"/>
        <v>95873.677984339738</v>
      </c>
    </row>
    <row r="359" spans="1:24" x14ac:dyDescent="0.3">
      <c r="A359">
        <v>357</v>
      </c>
      <c r="B359">
        <f>IF(A359&gt;0,EOMONTH(B358,1),INDEX(extract[VALUATION_DATE], 1))</f>
        <v>56157</v>
      </c>
      <c r="C359">
        <f>IF(A359=0,DAYS360(INDEX(extract[ISSUE_DATE], 1),B359)/30,C358+1)</f>
        <v>375</v>
      </c>
      <c r="D359">
        <f t="shared" si="65"/>
        <v>32</v>
      </c>
      <c r="E359">
        <f>INDEX(extract[ISSUE_AGE], 1)+D359-1</f>
        <v>79</v>
      </c>
      <c r="F359">
        <f>INDEX(mortality_0[PROBABILITY],MATCH(E359, mortality_0[AGE]))</f>
        <v>4.7335000000000002E-2</v>
      </c>
      <c r="G359">
        <f t="shared" si="66"/>
        <v>4.0328427134326272E-3</v>
      </c>
      <c r="H359">
        <f>INDEX(valuation_rate_0[rate],0+1)</f>
        <v>4.2500000000000003E-2</v>
      </c>
      <c r="I359">
        <f t="shared" si="67"/>
        <v>0.2898925847435182</v>
      </c>
      <c r="J359">
        <f>IF(A359&gt;0,J358+L358-M358-N358,INDEX(extract[FUND_VALUE], 1))</f>
        <v>86033.930790411527</v>
      </c>
      <c r="K359">
        <f>IF((B359&lt;INDEX(extract[GUARANTEE_END], 1)),INDEX(extract[CURRENT_RATE], 1),INDEX(extract[MINIMUM_RATE], 1))</f>
        <v>0.01</v>
      </c>
      <c r="L359">
        <f t="shared" si="68"/>
        <v>71.368424717666201</v>
      </c>
      <c r="M359">
        <f t="shared" si="69"/>
        <v>346.96131089607809</v>
      </c>
      <c r="N359">
        <f>0</f>
        <v>0</v>
      </c>
      <c r="O359">
        <f>IF((D359&lt;=INDEX(surr_charge_sch_0[POLICY_YEAR],COUNTA(surr_charge_sch_0[POLICY_YEAR]))),INDEX(surr_charge_sch_0[SURRENDER_CHARGE_PERCENT],MATCH(D359, surr_charge_sch_0[POLICY_YEAR])),INDEX(surr_charge_sch_0[SURRENDER_CHARGE_PERCENT],COUNTA(surr_charge_sch_0[SURRENDER_CHARGE_PERCENT])))</f>
        <v>0</v>
      </c>
      <c r="P359">
        <f>IF((A359=0),INDEX(extract[AVAILABLE_FPWD], 1),(IF(MOD(C359, 12)=0,J359*INDEX(extract[FREE_PWD_PERCENT], 1),P358)))</f>
        <v>8686.6034712224846</v>
      </c>
      <c r="Q359">
        <f t="shared" si="70"/>
        <v>77347.327319189048</v>
      </c>
      <c r="R359">
        <f t="shared" si="71"/>
        <v>0</v>
      </c>
      <c r="S359">
        <f t="shared" si="72"/>
        <v>86033.930790411527</v>
      </c>
      <c r="T359">
        <f t="shared" si="73"/>
        <v>24940.598572477353</v>
      </c>
      <c r="U359">
        <f t="shared" si="74"/>
        <v>0</v>
      </c>
      <c r="V359">
        <f t="shared" si="75"/>
        <v>20292.264665903647</v>
      </c>
      <c r="W359">
        <f t="shared" si="76"/>
        <v>45232.863238381004</v>
      </c>
      <c r="X359">
        <f t="shared" si="77"/>
        <v>95873.677984339738</v>
      </c>
    </row>
    <row r="360" spans="1:24" x14ac:dyDescent="0.3">
      <c r="A360">
        <v>358</v>
      </c>
      <c r="B360">
        <f>IF(A360&gt;0,EOMONTH(B359,1),INDEX(extract[VALUATION_DATE], 1))</f>
        <v>56188</v>
      </c>
      <c r="C360">
        <f>IF(A360=0,DAYS360(INDEX(extract[ISSUE_DATE], 1),B360)/30,C359+1)</f>
        <v>376</v>
      </c>
      <c r="D360">
        <f t="shared" si="65"/>
        <v>32</v>
      </c>
      <c r="E360">
        <f>INDEX(extract[ISSUE_AGE], 1)+D360-1</f>
        <v>79</v>
      </c>
      <c r="F360">
        <f>INDEX(mortality_0[PROBABILITY],MATCH(E360, mortality_0[AGE]))</f>
        <v>4.7335000000000002E-2</v>
      </c>
      <c r="G360">
        <f t="shared" si="66"/>
        <v>4.0328427134326272E-3</v>
      </c>
      <c r="H360">
        <f>INDEX(valuation_rate_0[rate],0+1)</f>
        <v>4.2500000000000003E-2</v>
      </c>
      <c r="I360">
        <f t="shared" si="67"/>
        <v>0.28888884190575048</v>
      </c>
      <c r="J360">
        <f>IF(A360&gt;0,J359+L359-M359-N359,INDEX(extract[FUND_VALUE], 1))</f>
        <v>85758.337904233122</v>
      </c>
      <c r="K360">
        <f>IF((B360&lt;INDEX(extract[GUARANTEE_END], 1)),INDEX(extract[CURRENT_RATE], 1),INDEX(extract[MINIMUM_RATE], 1))</f>
        <v>0.01</v>
      </c>
      <c r="L360">
        <f t="shared" si="68"/>
        <v>71.139809914538546</v>
      </c>
      <c r="M360">
        <f t="shared" si="69"/>
        <v>345.8498881331796</v>
      </c>
      <c r="N360">
        <f>0</f>
        <v>0</v>
      </c>
      <c r="O360">
        <f>IF((D360&lt;=INDEX(surr_charge_sch_0[POLICY_YEAR],COUNTA(surr_charge_sch_0[POLICY_YEAR]))),INDEX(surr_charge_sch_0[SURRENDER_CHARGE_PERCENT],MATCH(D360, surr_charge_sch_0[POLICY_YEAR])),INDEX(surr_charge_sch_0[SURRENDER_CHARGE_PERCENT],COUNTA(surr_charge_sch_0[SURRENDER_CHARGE_PERCENT])))</f>
        <v>0</v>
      </c>
      <c r="P360">
        <f>IF((A360=0),INDEX(extract[AVAILABLE_FPWD], 1),(IF(MOD(C360, 12)=0,J360*INDEX(extract[FREE_PWD_PERCENT], 1),P359)))</f>
        <v>8686.6034712224846</v>
      </c>
      <c r="Q360">
        <f t="shared" si="70"/>
        <v>77071.734433010643</v>
      </c>
      <c r="R360">
        <f t="shared" si="71"/>
        <v>0</v>
      </c>
      <c r="S360">
        <f t="shared" si="72"/>
        <v>85758.337904233122</v>
      </c>
      <c r="T360">
        <f t="shared" si="73"/>
        <v>24774.626920915933</v>
      </c>
      <c r="U360">
        <f t="shared" si="74"/>
        <v>0</v>
      </c>
      <c r="V360">
        <f t="shared" si="75"/>
        <v>20392.84617712531</v>
      </c>
      <c r="W360">
        <f t="shared" si="76"/>
        <v>45167.473098041242</v>
      </c>
      <c r="X360">
        <f t="shared" si="77"/>
        <v>95873.677984339738</v>
      </c>
    </row>
    <row r="361" spans="1:24" x14ac:dyDescent="0.3">
      <c r="A361">
        <v>359</v>
      </c>
      <c r="B361">
        <f>IF(A361&gt;0,EOMONTH(B360,1),INDEX(extract[VALUATION_DATE], 1))</f>
        <v>56218</v>
      </c>
      <c r="C361">
        <f>IF(A361=0,DAYS360(INDEX(extract[ISSUE_DATE], 1),B361)/30,C360+1)</f>
        <v>377</v>
      </c>
      <c r="D361">
        <f t="shared" si="65"/>
        <v>32</v>
      </c>
      <c r="E361">
        <f>INDEX(extract[ISSUE_AGE], 1)+D361-1</f>
        <v>79</v>
      </c>
      <c r="F361">
        <f>INDEX(mortality_0[PROBABILITY],MATCH(E361, mortality_0[AGE]))</f>
        <v>4.7335000000000002E-2</v>
      </c>
      <c r="G361">
        <f t="shared" si="66"/>
        <v>4.0328427134326272E-3</v>
      </c>
      <c r="H361">
        <f>INDEX(valuation_rate_0[rate],0+1)</f>
        <v>4.2500000000000003E-2</v>
      </c>
      <c r="I361">
        <f t="shared" si="67"/>
        <v>0.28788857449211364</v>
      </c>
      <c r="J361">
        <f>IF(A361&gt;0,J360+L360-M360-N360,INDEX(extract[FUND_VALUE], 1))</f>
        <v>85483.62782601449</v>
      </c>
      <c r="K361">
        <f>IF((B361&lt;INDEX(extract[GUARANTEE_END], 1)),INDEX(extract[CURRENT_RATE], 1),INDEX(extract[MINIMUM_RATE], 1))</f>
        <v>0.01</v>
      </c>
      <c r="L361">
        <f t="shared" si="68"/>
        <v>70.911927434261187</v>
      </c>
      <c r="M361">
        <f t="shared" si="69"/>
        <v>344.74202559592914</v>
      </c>
      <c r="N361">
        <f>0</f>
        <v>0</v>
      </c>
      <c r="O361">
        <f>IF((D361&lt;=INDEX(surr_charge_sch_0[POLICY_YEAR],COUNTA(surr_charge_sch_0[POLICY_YEAR]))),INDEX(surr_charge_sch_0[SURRENDER_CHARGE_PERCENT],MATCH(D361, surr_charge_sch_0[POLICY_YEAR])),INDEX(surr_charge_sch_0[SURRENDER_CHARGE_PERCENT],COUNTA(surr_charge_sch_0[SURRENDER_CHARGE_PERCENT])))</f>
        <v>0</v>
      </c>
      <c r="P361">
        <f>IF((A361=0),INDEX(extract[AVAILABLE_FPWD], 1),(IF(MOD(C361, 12)=0,J361*INDEX(extract[FREE_PWD_PERCENT], 1),P360)))</f>
        <v>8686.6034712224846</v>
      </c>
      <c r="Q361">
        <f t="shared" si="70"/>
        <v>76797.024354792011</v>
      </c>
      <c r="R361">
        <f t="shared" si="71"/>
        <v>0</v>
      </c>
      <c r="S361">
        <f t="shared" si="72"/>
        <v>85483.62782601449</v>
      </c>
      <c r="T361">
        <f t="shared" si="73"/>
        <v>24609.759757245691</v>
      </c>
      <c r="U361">
        <f t="shared" si="74"/>
        <v>0</v>
      </c>
      <c r="V361">
        <f t="shared" si="75"/>
        <v>20492.758350781336</v>
      </c>
      <c r="W361">
        <f t="shared" si="76"/>
        <v>45102.518108027027</v>
      </c>
      <c r="X361">
        <f t="shared" si="77"/>
        <v>95873.677984339738</v>
      </c>
    </row>
    <row r="362" spans="1:24" x14ac:dyDescent="0.3">
      <c r="A362">
        <v>360</v>
      </c>
      <c r="B362">
        <f>IF(A362&gt;0,EOMONTH(B361,1),INDEX(extract[VALUATION_DATE], 1))</f>
        <v>56249</v>
      </c>
      <c r="C362">
        <f>IF(A362=0,DAYS360(INDEX(extract[ISSUE_DATE], 1),B362)/30,C361+1)</f>
        <v>378</v>
      </c>
      <c r="D362">
        <f t="shared" si="65"/>
        <v>32</v>
      </c>
      <c r="E362">
        <f>INDEX(extract[ISSUE_AGE], 1)+D362-1</f>
        <v>79</v>
      </c>
      <c r="F362">
        <f>INDEX(mortality_0[PROBABILITY],MATCH(E362, mortality_0[AGE]))</f>
        <v>4.7335000000000002E-2</v>
      </c>
      <c r="G362">
        <f t="shared" si="66"/>
        <v>4.0328427134326272E-3</v>
      </c>
      <c r="H362">
        <f>INDEX(valuation_rate_0[rate],0+1)</f>
        <v>4.2500000000000003E-2</v>
      </c>
      <c r="I362">
        <f t="shared" si="67"/>
        <v>0.28689177046907427</v>
      </c>
      <c r="J362">
        <f>IF(A362&gt;0,J361+L361-M361-N361,INDEX(extract[FUND_VALUE], 1))</f>
        <v>85209.797727852827</v>
      </c>
      <c r="K362">
        <f>IF((B362&lt;INDEX(extract[GUARANTEE_END], 1)),INDEX(extract[CURRENT_RATE], 1),INDEX(extract[MINIMUM_RATE], 1))</f>
        <v>0.01</v>
      </c>
      <c r="L362">
        <f t="shared" si="68"/>
        <v>70.684774930980936</v>
      </c>
      <c r="M362">
        <f t="shared" si="69"/>
        <v>343.63771187983929</v>
      </c>
      <c r="N362">
        <f>0</f>
        <v>0</v>
      </c>
      <c r="O362">
        <f>IF((D362&lt;=INDEX(surr_charge_sch_0[POLICY_YEAR],COUNTA(surr_charge_sch_0[POLICY_YEAR]))),INDEX(surr_charge_sch_0[SURRENDER_CHARGE_PERCENT],MATCH(D362, surr_charge_sch_0[POLICY_YEAR])),INDEX(surr_charge_sch_0[SURRENDER_CHARGE_PERCENT],COUNTA(surr_charge_sch_0[SURRENDER_CHARGE_PERCENT])))</f>
        <v>0</v>
      </c>
      <c r="P362">
        <f>IF((A362=0),INDEX(extract[AVAILABLE_FPWD], 1),(IF(MOD(C362, 12)=0,J362*INDEX(extract[FREE_PWD_PERCENT], 1),P361)))</f>
        <v>8686.6034712224846</v>
      </c>
      <c r="Q362">
        <f t="shared" si="70"/>
        <v>76523.194256630348</v>
      </c>
      <c r="R362">
        <f t="shared" si="71"/>
        <v>0</v>
      </c>
      <c r="S362">
        <f t="shared" si="72"/>
        <v>85209.797727852827</v>
      </c>
      <c r="T362">
        <f t="shared" si="73"/>
        <v>24445.9897314554</v>
      </c>
      <c r="U362">
        <f t="shared" si="74"/>
        <v>0</v>
      </c>
      <c r="V362">
        <f t="shared" si="75"/>
        <v>20592.005641097672</v>
      </c>
      <c r="W362">
        <f t="shared" si="76"/>
        <v>45037.995372553072</v>
      </c>
      <c r="X362">
        <f t="shared" si="77"/>
        <v>95873.677984339738</v>
      </c>
    </row>
    <row r="363" spans="1:24" x14ac:dyDescent="0.3">
      <c r="A363">
        <v>361</v>
      </c>
      <c r="B363">
        <f>IF(A363&gt;0,EOMONTH(B362,1),INDEX(extract[VALUATION_DATE], 1))</f>
        <v>56280</v>
      </c>
      <c r="C363">
        <f>IF(A363=0,DAYS360(INDEX(extract[ISSUE_DATE], 1),B363)/30,C362+1)</f>
        <v>379</v>
      </c>
      <c r="D363">
        <f t="shared" si="65"/>
        <v>32</v>
      </c>
      <c r="E363">
        <f>INDEX(extract[ISSUE_AGE], 1)+D363-1</f>
        <v>79</v>
      </c>
      <c r="F363">
        <f>INDEX(mortality_0[PROBABILITY],MATCH(E363, mortality_0[AGE]))</f>
        <v>4.7335000000000002E-2</v>
      </c>
      <c r="G363">
        <f t="shared" si="66"/>
        <v>4.0328427134326272E-3</v>
      </c>
      <c r="H363">
        <f>INDEX(valuation_rate_0[rate],0+1)</f>
        <v>4.2500000000000003E-2</v>
      </c>
      <c r="I363">
        <f t="shared" si="67"/>
        <v>0.28589841784476477</v>
      </c>
      <c r="J363">
        <f>IF(A363&gt;0,J362+L362-M362-N362,INDEX(extract[FUND_VALUE], 1))</f>
        <v>84936.844790903968</v>
      </c>
      <c r="K363">
        <f>IF((B363&lt;INDEX(extract[GUARANTEE_END], 1)),INDEX(extract[CURRENT_RATE], 1),INDEX(extract[MINIMUM_RATE], 1))</f>
        <v>0.01</v>
      </c>
      <c r="L363">
        <f t="shared" si="68"/>
        <v>70.458350066359131</v>
      </c>
      <c r="M363">
        <f t="shared" si="69"/>
        <v>342.53693561695508</v>
      </c>
      <c r="N363">
        <f>0</f>
        <v>0</v>
      </c>
      <c r="O363">
        <f>IF((D363&lt;=INDEX(surr_charge_sch_0[POLICY_YEAR],COUNTA(surr_charge_sch_0[POLICY_YEAR]))),INDEX(surr_charge_sch_0[SURRENDER_CHARGE_PERCENT],MATCH(D363, surr_charge_sch_0[POLICY_YEAR])),INDEX(surr_charge_sch_0[SURRENDER_CHARGE_PERCENT],COUNTA(surr_charge_sch_0[SURRENDER_CHARGE_PERCENT])))</f>
        <v>0</v>
      </c>
      <c r="P363">
        <f>IF((A363=0),INDEX(extract[AVAILABLE_FPWD], 1),(IF(MOD(C363, 12)=0,J363*INDEX(extract[FREE_PWD_PERCENT], 1),P362)))</f>
        <v>8686.6034712224846</v>
      </c>
      <c r="Q363">
        <f t="shared" si="70"/>
        <v>76250.241319681489</v>
      </c>
      <c r="R363">
        <f t="shared" si="71"/>
        <v>0</v>
      </c>
      <c r="S363">
        <f t="shared" si="72"/>
        <v>84936.844790903968</v>
      </c>
      <c r="T363">
        <f t="shared" si="73"/>
        <v>24283.309542445793</v>
      </c>
      <c r="U363">
        <f t="shared" si="74"/>
        <v>0</v>
      </c>
      <c r="V363">
        <f t="shared" si="75"/>
        <v>20690.59247265882</v>
      </c>
      <c r="W363">
        <f t="shared" si="76"/>
        <v>44973.902015104613</v>
      </c>
      <c r="X363">
        <f t="shared" si="77"/>
        <v>95873.677984339738</v>
      </c>
    </row>
    <row r="364" spans="1:24" x14ac:dyDescent="0.3">
      <c r="A364">
        <v>362</v>
      </c>
      <c r="B364">
        <f>IF(A364&gt;0,EOMONTH(B363,1),INDEX(extract[VALUATION_DATE], 1))</f>
        <v>56308</v>
      </c>
      <c r="C364">
        <f>IF(A364=0,DAYS360(INDEX(extract[ISSUE_DATE], 1),B364)/30,C363+1)</f>
        <v>380</v>
      </c>
      <c r="D364">
        <f t="shared" si="65"/>
        <v>32</v>
      </c>
      <c r="E364">
        <f>INDEX(extract[ISSUE_AGE], 1)+D364-1</f>
        <v>79</v>
      </c>
      <c r="F364">
        <f>INDEX(mortality_0[PROBABILITY],MATCH(E364, mortality_0[AGE]))</f>
        <v>4.7335000000000002E-2</v>
      </c>
      <c r="G364">
        <f t="shared" si="66"/>
        <v>4.0328427134326272E-3</v>
      </c>
      <c r="H364">
        <f>INDEX(valuation_rate_0[rate],0+1)</f>
        <v>4.2500000000000003E-2</v>
      </c>
      <c r="I364">
        <f t="shared" si="67"/>
        <v>0.28490850466883894</v>
      </c>
      <c r="J364">
        <f>IF(A364&gt;0,J363+L363-M363-N363,INDEX(extract[FUND_VALUE], 1))</f>
        <v>84664.766205353371</v>
      </c>
      <c r="K364">
        <f>IF((B364&lt;INDEX(extract[GUARANTEE_END], 1)),INDEX(extract[CURRENT_RATE], 1),INDEX(extract[MINIMUM_RATE], 1))</f>
        <v>0.01</v>
      </c>
      <c r="L364">
        <f t="shared" si="68"/>
        <v>70.232650509547511</v>
      </c>
      <c r="M364">
        <f t="shared" si="69"/>
        <v>341.43968547573627</v>
      </c>
      <c r="N364">
        <f>0</f>
        <v>0</v>
      </c>
      <c r="O364">
        <f>IF((D364&lt;=INDEX(surr_charge_sch_0[POLICY_YEAR],COUNTA(surr_charge_sch_0[POLICY_YEAR]))),INDEX(surr_charge_sch_0[SURRENDER_CHARGE_PERCENT],MATCH(D364, surr_charge_sch_0[POLICY_YEAR])),INDEX(surr_charge_sch_0[SURRENDER_CHARGE_PERCENT],COUNTA(surr_charge_sch_0[SURRENDER_CHARGE_PERCENT])))</f>
        <v>0</v>
      </c>
      <c r="P364">
        <f>IF((A364=0),INDEX(extract[AVAILABLE_FPWD], 1),(IF(MOD(C364, 12)=0,J364*INDEX(extract[FREE_PWD_PERCENT], 1),P363)))</f>
        <v>8686.6034712224846</v>
      </c>
      <c r="Q364">
        <f t="shared" si="70"/>
        <v>75978.162734130892</v>
      </c>
      <c r="R364">
        <f t="shared" si="71"/>
        <v>0</v>
      </c>
      <c r="S364">
        <f t="shared" si="72"/>
        <v>84664.766205353371</v>
      </c>
      <c r="T364">
        <f t="shared" si="73"/>
        <v>24121.711937704076</v>
      </c>
      <c r="U364">
        <f t="shared" si="74"/>
        <v>0</v>
      </c>
      <c r="V364">
        <f t="shared" si="75"/>
        <v>20788.5232406051</v>
      </c>
      <c r="W364">
        <f t="shared" si="76"/>
        <v>44910.235178309173</v>
      </c>
      <c r="X364">
        <f t="shared" si="77"/>
        <v>95873.677984339738</v>
      </c>
    </row>
    <row r="365" spans="1:24" x14ac:dyDescent="0.3">
      <c r="A365">
        <v>363</v>
      </c>
      <c r="B365">
        <f>IF(A365&gt;0,EOMONTH(B364,1),INDEX(extract[VALUATION_DATE], 1))</f>
        <v>56339</v>
      </c>
      <c r="C365">
        <f>IF(A365=0,DAYS360(INDEX(extract[ISSUE_DATE], 1),B365)/30,C364+1)</f>
        <v>381</v>
      </c>
      <c r="D365">
        <f t="shared" si="65"/>
        <v>32</v>
      </c>
      <c r="E365">
        <f>INDEX(extract[ISSUE_AGE], 1)+D365-1</f>
        <v>79</v>
      </c>
      <c r="F365">
        <f>INDEX(mortality_0[PROBABILITY],MATCH(E365, mortality_0[AGE]))</f>
        <v>4.7335000000000002E-2</v>
      </c>
      <c r="G365">
        <f t="shared" si="66"/>
        <v>4.0328427134326272E-3</v>
      </c>
      <c r="H365">
        <f>INDEX(valuation_rate_0[rate],0+1)</f>
        <v>4.2500000000000003E-2</v>
      </c>
      <c r="I365">
        <f t="shared" si="67"/>
        <v>0.28392201903232822</v>
      </c>
      <c r="J365">
        <f>IF(A365&gt;0,J364+L364-M364-N364,INDEX(extract[FUND_VALUE], 1))</f>
        <v>84393.559170387176</v>
      </c>
      <c r="K365">
        <f>IF((B365&lt;INDEX(extract[GUARANTEE_END], 1)),INDEX(extract[CURRENT_RATE], 1),INDEX(extract[MINIMUM_RATE], 1))</f>
        <v>0.01</v>
      </c>
      <c r="L365">
        <f t="shared" si="68"/>
        <v>70.007673937164242</v>
      </c>
      <c r="M365">
        <f t="shared" si="69"/>
        <v>340.34595016094119</v>
      </c>
      <c r="N365">
        <f>0</f>
        <v>0</v>
      </c>
      <c r="O365">
        <f>IF((D365&lt;=INDEX(surr_charge_sch_0[POLICY_YEAR],COUNTA(surr_charge_sch_0[POLICY_YEAR]))),INDEX(surr_charge_sch_0[SURRENDER_CHARGE_PERCENT],MATCH(D365, surr_charge_sch_0[POLICY_YEAR])),INDEX(surr_charge_sch_0[SURRENDER_CHARGE_PERCENT],COUNTA(surr_charge_sch_0[SURRENDER_CHARGE_PERCENT])))</f>
        <v>0</v>
      </c>
      <c r="P365">
        <f>IF((A365=0),INDEX(extract[AVAILABLE_FPWD], 1),(IF(MOD(C365, 12)=0,J365*INDEX(extract[FREE_PWD_PERCENT], 1),P364)))</f>
        <v>8686.6034712224846</v>
      </c>
      <c r="Q365">
        <f t="shared" si="70"/>
        <v>75706.955699164697</v>
      </c>
      <c r="R365">
        <f t="shared" si="71"/>
        <v>0</v>
      </c>
      <c r="S365">
        <f t="shared" si="72"/>
        <v>84393.559170387176</v>
      </c>
      <c r="T365">
        <f t="shared" si="73"/>
        <v>23961.189712980584</v>
      </c>
      <c r="U365">
        <f t="shared" si="74"/>
        <v>0</v>
      </c>
      <c r="V365">
        <f t="shared" si="75"/>
        <v>20885.802310828592</v>
      </c>
      <c r="W365">
        <f t="shared" si="76"/>
        <v>44846.992023809173</v>
      </c>
      <c r="X365">
        <f t="shared" si="77"/>
        <v>95873.677984339738</v>
      </c>
    </row>
    <row r="366" spans="1:24" x14ac:dyDescent="0.3">
      <c r="A366">
        <v>364</v>
      </c>
      <c r="B366">
        <f>IF(A366&gt;0,EOMONTH(B365,1),INDEX(extract[VALUATION_DATE], 1))</f>
        <v>56369</v>
      </c>
      <c r="C366">
        <f>IF(A366=0,DAYS360(INDEX(extract[ISSUE_DATE], 1),B366)/30,C365+1)</f>
        <v>382</v>
      </c>
      <c r="D366">
        <f t="shared" si="65"/>
        <v>32</v>
      </c>
      <c r="E366">
        <f>INDEX(extract[ISSUE_AGE], 1)+D366-1</f>
        <v>79</v>
      </c>
      <c r="F366">
        <f>INDEX(mortality_0[PROBABILITY],MATCH(E366, mortality_0[AGE]))</f>
        <v>4.7335000000000002E-2</v>
      </c>
      <c r="G366">
        <f t="shared" si="66"/>
        <v>4.0328427134326272E-3</v>
      </c>
      <c r="H366">
        <f>INDEX(valuation_rate_0[rate],0+1)</f>
        <v>4.2500000000000003E-2</v>
      </c>
      <c r="I366">
        <f t="shared" si="67"/>
        <v>0.28293894906749839</v>
      </c>
      <c r="J366">
        <f>IF(A366&gt;0,J365+L365-M365-N365,INDEX(extract[FUND_VALUE], 1))</f>
        <v>84123.220894163387</v>
      </c>
      <c r="K366">
        <f>IF((B366&lt;INDEX(extract[GUARANTEE_END], 1)),INDEX(extract[CURRENT_RATE], 1),INDEX(extract[MINIMUM_RATE], 1))</f>
        <v>0.01</v>
      </c>
      <c r="L366">
        <f t="shared" si="68"/>
        <v>69.783418033269967</v>
      </c>
      <c r="M366">
        <f t="shared" si="69"/>
        <v>339.25571841351018</v>
      </c>
      <c r="N366">
        <f>0</f>
        <v>0</v>
      </c>
      <c r="O366">
        <f>IF((D366&lt;=INDEX(surr_charge_sch_0[POLICY_YEAR],COUNTA(surr_charge_sch_0[POLICY_YEAR]))),INDEX(surr_charge_sch_0[SURRENDER_CHARGE_PERCENT],MATCH(D366, surr_charge_sch_0[POLICY_YEAR])),INDEX(surr_charge_sch_0[SURRENDER_CHARGE_PERCENT],COUNTA(surr_charge_sch_0[SURRENDER_CHARGE_PERCENT])))</f>
        <v>0</v>
      </c>
      <c r="P366">
        <f>IF((A366=0),INDEX(extract[AVAILABLE_FPWD], 1),(IF(MOD(C366, 12)=0,J366*INDEX(extract[FREE_PWD_PERCENT], 1),P365)))</f>
        <v>8686.6034712224846</v>
      </c>
      <c r="Q366">
        <f t="shared" si="70"/>
        <v>75436.617422940908</v>
      </c>
      <c r="R366">
        <f t="shared" si="71"/>
        <v>0</v>
      </c>
      <c r="S366">
        <f t="shared" si="72"/>
        <v>84123.220894163387</v>
      </c>
      <c r="T366">
        <f t="shared" si="73"/>
        <v>23801.735711967613</v>
      </c>
      <c r="U366">
        <f t="shared" si="74"/>
        <v>0</v>
      </c>
      <c r="V366">
        <f t="shared" si="75"/>
        <v>20982.434020167762</v>
      </c>
      <c r="W366">
        <f t="shared" si="76"/>
        <v>44784.169732135371</v>
      </c>
      <c r="X366">
        <f t="shared" si="77"/>
        <v>95873.677984339738</v>
      </c>
    </row>
    <row r="367" spans="1:24" x14ac:dyDescent="0.3">
      <c r="A367">
        <v>365</v>
      </c>
      <c r="B367">
        <f>IF(A367&gt;0,EOMONTH(B366,1),INDEX(extract[VALUATION_DATE], 1))</f>
        <v>56400</v>
      </c>
      <c r="C367">
        <f>IF(A367=0,DAYS360(INDEX(extract[ISSUE_DATE], 1),B367)/30,C366+1)</f>
        <v>383</v>
      </c>
      <c r="D367">
        <f t="shared" si="65"/>
        <v>32</v>
      </c>
      <c r="E367">
        <f>INDEX(extract[ISSUE_AGE], 1)+D367-1</f>
        <v>79</v>
      </c>
      <c r="F367">
        <f>INDEX(mortality_0[PROBABILITY],MATCH(E367, mortality_0[AGE]))</f>
        <v>4.7335000000000002E-2</v>
      </c>
      <c r="G367">
        <f t="shared" si="66"/>
        <v>4.0328427134326272E-3</v>
      </c>
      <c r="H367">
        <f>INDEX(valuation_rate_0[rate],0+1)</f>
        <v>4.2500000000000003E-2</v>
      </c>
      <c r="I367">
        <f t="shared" si="67"/>
        <v>0.28195928294770684</v>
      </c>
      <c r="J367">
        <f>IF(A367&gt;0,J366+L366-M366-N366,INDEX(extract[FUND_VALUE], 1))</f>
        <v>83853.748593783152</v>
      </c>
      <c r="K367">
        <f>IF((B367&lt;INDEX(extract[GUARANTEE_END], 1)),INDEX(extract[CURRENT_RATE], 1),INDEX(extract[MINIMUM_RATE], 1))</f>
        <v>0.01</v>
      </c>
      <c r="L367">
        <f t="shared" si="68"/>
        <v>69.559880489344025</v>
      </c>
      <c r="M367">
        <f t="shared" si="69"/>
        <v>338.16897901044979</v>
      </c>
      <c r="N367">
        <f>0</f>
        <v>0</v>
      </c>
      <c r="O367">
        <f>IF((D367&lt;=INDEX(surr_charge_sch_0[POLICY_YEAR],COUNTA(surr_charge_sch_0[POLICY_YEAR]))),INDEX(surr_charge_sch_0[SURRENDER_CHARGE_PERCENT],MATCH(D367, surr_charge_sch_0[POLICY_YEAR])),INDEX(surr_charge_sch_0[SURRENDER_CHARGE_PERCENT],COUNTA(surr_charge_sch_0[SURRENDER_CHARGE_PERCENT])))</f>
        <v>0</v>
      </c>
      <c r="P367">
        <f>IF((A367=0),INDEX(extract[AVAILABLE_FPWD], 1),(IF(MOD(C367, 12)=0,J367*INDEX(extract[FREE_PWD_PERCENT], 1),P366)))</f>
        <v>8686.6034712224846</v>
      </c>
      <c r="Q367">
        <f t="shared" si="70"/>
        <v>75167.145122560672</v>
      </c>
      <c r="R367">
        <f t="shared" si="71"/>
        <v>0</v>
      </c>
      <c r="S367">
        <f t="shared" si="72"/>
        <v>83853.748593783152</v>
      </c>
      <c r="T367">
        <f t="shared" si="73"/>
        <v>23643.342825980377</v>
      </c>
      <c r="U367">
        <f t="shared" si="74"/>
        <v>0</v>
      </c>
      <c r="V367">
        <f t="shared" si="75"/>
        <v>21078.422676600821</v>
      </c>
      <c r="W367">
        <f t="shared" si="76"/>
        <v>44721.765502581198</v>
      </c>
      <c r="X367">
        <f t="shared" si="77"/>
        <v>95873.677984339738</v>
      </c>
    </row>
    <row r="368" spans="1:24" x14ac:dyDescent="0.3">
      <c r="A368">
        <v>366</v>
      </c>
      <c r="B368">
        <f>IF(A368&gt;0,EOMONTH(B367,1),INDEX(extract[VALUATION_DATE], 1))</f>
        <v>56430</v>
      </c>
      <c r="C368">
        <f>IF(A368=0,DAYS360(INDEX(extract[ISSUE_DATE], 1),B368)/30,C367+1)</f>
        <v>384</v>
      </c>
      <c r="D368">
        <f t="shared" si="65"/>
        <v>33</v>
      </c>
      <c r="E368">
        <f>INDEX(extract[ISSUE_AGE], 1)+D368-1</f>
        <v>80</v>
      </c>
      <c r="F368">
        <f>INDEX(mortality_0[PROBABILITY],MATCH(E368, mortality_0[AGE]))</f>
        <v>5.2257999999999999E-2</v>
      </c>
      <c r="G368">
        <f t="shared" si="66"/>
        <v>4.4627593019125333E-3</v>
      </c>
      <c r="H368">
        <f>INDEX(valuation_rate_0[rate],0+1)</f>
        <v>4.2500000000000003E-2</v>
      </c>
      <c r="I368">
        <f t="shared" si="67"/>
        <v>0.28098300888726035</v>
      </c>
      <c r="J368">
        <f>IF(A368&gt;0,J367+L367-M367-N367,INDEX(extract[FUND_VALUE], 1))</f>
        <v>83585.139495262047</v>
      </c>
      <c r="K368">
        <f>IF((B368&lt;INDEX(extract[GUARANTEE_END], 1)),INDEX(extract[CURRENT_RATE], 1),INDEX(extract[MINIMUM_RATE], 1))</f>
        <v>0.01</v>
      </c>
      <c r="L368">
        <f t="shared" si="68"/>
        <v>69.33705900426061</v>
      </c>
      <c r="M368">
        <f t="shared" si="69"/>
        <v>373.02035878413739</v>
      </c>
      <c r="N368">
        <f>0</f>
        <v>0</v>
      </c>
      <c r="O368">
        <f>IF((D368&lt;=INDEX(surr_charge_sch_0[POLICY_YEAR],COUNTA(surr_charge_sch_0[POLICY_YEAR]))),INDEX(surr_charge_sch_0[SURRENDER_CHARGE_PERCENT],MATCH(D368, surr_charge_sch_0[POLICY_YEAR])),INDEX(surr_charge_sch_0[SURRENDER_CHARGE_PERCENT],COUNTA(surr_charge_sch_0[SURRENDER_CHARGE_PERCENT])))</f>
        <v>0</v>
      </c>
      <c r="P368">
        <f>IF((A368=0),INDEX(extract[AVAILABLE_FPWD], 1),(IF(MOD(C368, 12)=0,J368*INDEX(extract[FREE_PWD_PERCENT], 1),P367)))</f>
        <v>8358.5139495262047</v>
      </c>
      <c r="Q368">
        <f t="shared" si="70"/>
        <v>75226.625545735849</v>
      </c>
      <c r="R368">
        <f t="shared" si="71"/>
        <v>0</v>
      </c>
      <c r="S368">
        <f t="shared" si="72"/>
        <v>83585.139495262047</v>
      </c>
      <c r="T368">
        <f t="shared" si="73"/>
        <v>23486.003993640112</v>
      </c>
      <c r="U368">
        <f t="shared" si="74"/>
        <v>0</v>
      </c>
      <c r="V368">
        <f t="shared" si="75"/>
        <v>21173.772559437766</v>
      </c>
      <c r="W368">
        <f t="shared" si="76"/>
        <v>44659.776553077878</v>
      </c>
      <c r="X368">
        <f t="shared" si="77"/>
        <v>95873.677984339738</v>
      </c>
    </row>
    <row r="369" spans="1:24" x14ac:dyDescent="0.3">
      <c r="A369">
        <v>367</v>
      </c>
      <c r="B369">
        <f>IF(A369&gt;0,EOMONTH(B368,1),INDEX(extract[VALUATION_DATE], 1))</f>
        <v>56461</v>
      </c>
      <c r="C369">
        <f>IF(A369=0,DAYS360(INDEX(extract[ISSUE_DATE], 1),B369)/30,C368+1)</f>
        <v>385</v>
      </c>
      <c r="D369">
        <f t="shared" si="65"/>
        <v>33</v>
      </c>
      <c r="E369">
        <f>INDEX(extract[ISSUE_AGE], 1)+D369-1</f>
        <v>80</v>
      </c>
      <c r="F369">
        <f>INDEX(mortality_0[PROBABILITY],MATCH(E369, mortality_0[AGE]))</f>
        <v>5.2257999999999999E-2</v>
      </c>
      <c r="G369">
        <f t="shared" si="66"/>
        <v>4.4627593019125333E-3</v>
      </c>
      <c r="H369">
        <f>INDEX(valuation_rate_0[rate],0+1)</f>
        <v>4.2500000000000003E-2</v>
      </c>
      <c r="I369">
        <f t="shared" si="67"/>
        <v>0.28001011514127322</v>
      </c>
      <c r="J369">
        <f>IF(A369&gt;0,J368+L368-M368-N368,INDEX(extract[FUND_VALUE], 1))</f>
        <v>83281.456195482169</v>
      </c>
      <c r="K369">
        <f>IF((B369&lt;INDEX(extract[GUARANTEE_END], 1)),INDEX(extract[CURRENT_RATE], 1),INDEX(extract[MINIMUM_RATE], 1))</f>
        <v>0.01</v>
      </c>
      <c r="L369">
        <f t="shared" si="68"/>
        <v>69.08514213240278</v>
      </c>
      <c r="M369">
        <f t="shared" si="69"/>
        <v>371.66509331320924</v>
      </c>
      <c r="N369">
        <f>0</f>
        <v>0</v>
      </c>
      <c r="O369">
        <f>IF((D369&lt;=INDEX(surr_charge_sch_0[POLICY_YEAR],COUNTA(surr_charge_sch_0[POLICY_YEAR]))),INDEX(surr_charge_sch_0[SURRENDER_CHARGE_PERCENT],MATCH(D369, surr_charge_sch_0[POLICY_YEAR])),INDEX(surr_charge_sch_0[SURRENDER_CHARGE_PERCENT],COUNTA(surr_charge_sch_0[SURRENDER_CHARGE_PERCENT])))</f>
        <v>0</v>
      </c>
      <c r="P369">
        <f>IF((A369=0),INDEX(extract[AVAILABLE_FPWD], 1),(IF(MOD(C369, 12)=0,J369*INDEX(extract[FREE_PWD_PERCENT], 1),P368)))</f>
        <v>8358.5139495262047</v>
      </c>
      <c r="Q369">
        <f t="shared" si="70"/>
        <v>74922.942245955957</v>
      </c>
      <c r="R369">
        <f t="shared" si="71"/>
        <v>0</v>
      </c>
      <c r="S369">
        <f t="shared" si="72"/>
        <v>83281.456195482169</v>
      </c>
      <c r="T369">
        <f t="shared" si="73"/>
        <v>23319.650138429864</v>
      </c>
      <c r="U369">
        <f t="shared" si="74"/>
        <v>0</v>
      </c>
      <c r="V369">
        <f t="shared" si="75"/>
        <v>21278.584942225138</v>
      </c>
      <c r="W369">
        <f t="shared" si="76"/>
        <v>44598.235080655002</v>
      </c>
      <c r="X369">
        <f t="shared" si="77"/>
        <v>95873.677984339738</v>
      </c>
    </row>
    <row r="370" spans="1:24" x14ac:dyDescent="0.3">
      <c r="A370">
        <v>368</v>
      </c>
      <c r="B370">
        <f>IF(A370&gt;0,EOMONTH(B369,1),INDEX(extract[VALUATION_DATE], 1))</f>
        <v>56492</v>
      </c>
      <c r="C370">
        <f>IF(A370=0,DAYS360(INDEX(extract[ISSUE_DATE], 1),B370)/30,C369+1)</f>
        <v>386</v>
      </c>
      <c r="D370">
        <f t="shared" si="65"/>
        <v>33</v>
      </c>
      <c r="E370">
        <f>INDEX(extract[ISSUE_AGE], 1)+D370-1</f>
        <v>80</v>
      </c>
      <c r="F370">
        <f>INDEX(mortality_0[PROBABILITY],MATCH(E370, mortality_0[AGE]))</f>
        <v>5.2257999999999999E-2</v>
      </c>
      <c r="G370">
        <f t="shared" si="66"/>
        <v>4.4627593019125333E-3</v>
      </c>
      <c r="H370">
        <f>INDEX(valuation_rate_0[rate],0+1)</f>
        <v>4.2500000000000003E-2</v>
      </c>
      <c r="I370">
        <f t="shared" si="67"/>
        <v>0.27904059000552606</v>
      </c>
      <c r="J370">
        <f>IF(A370&gt;0,J369+L369-M369-N369,INDEX(extract[FUND_VALUE], 1))</f>
        <v>82978.876244301369</v>
      </c>
      <c r="K370">
        <f>IF((B370&lt;INDEX(extract[GUARANTEE_END], 1)),INDEX(extract[CURRENT_RATE], 1),INDEX(extract[MINIMUM_RATE], 1))</f>
        <v>0.01</v>
      </c>
      <c r="L370">
        <f t="shared" si="68"/>
        <v>68.834140530261308</v>
      </c>
      <c r="M370">
        <f t="shared" si="69"/>
        <v>370.3147518215049</v>
      </c>
      <c r="N370">
        <f>0</f>
        <v>0</v>
      </c>
      <c r="O370">
        <f>IF((D370&lt;=INDEX(surr_charge_sch_0[POLICY_YEAR],COUNTA(surr_charge_sch_0[POLICY_YEAR]))),INDEX(surr_charge_sch_0[SURRENDER_CHARGE_PERCENT],MATCH(D370, surr_charge_sch_0[POLICY_YEAR])),INDEX(surr_charge_sch_0[SURRENDER_CHARGE_PERCENT],COUNTA(surr_charge_sch_0[SURRENDER_CHARGE_PERCENT])))</f>
        <v>0</v>
      </c>
      <c r="P370">
        <f>IF((A370=0),INDEX(extract[AVAILABLE_FPWD], 1),(IF(MOD(C370, 12)=0,J370*INDEX(extract[FREE_PWD_PERCENT], 1),P369)))</f>
        <v>8358.5139495262047</v>
      </c>
      <c r="Q370">
        <f t="shared" si="70"/>
        <v>74620.362294775172</v>
      </c>
      <c r="R370">
        <f t="shared" si="71"/>
        <v>0</v>
      </c>
      <c r="S370">
        <f t="shared" si="72"/>
        <v>82978.876244301369</v>
      </c>
      <c r="T370">
        <f t="shared" si="73"/>
        <v>23154.474585205386</v>
      </c>
      <c r="U370">
        <f t="shared" si="74"/>
        <v>0</v>
      </c>
      <c r="V370">
        <f t="shared" si="75"/>
        <v>21382.654927797761</v>
      </c>
      <c r="W370">
        <f t="shared" si="76"/>
        <v>44537.12951300315</v>
      </c>
      <c r="X370">
        <f t="shared" si="77"/>
        <v>95873.677984339738</v>
      </c>
    </row>
    <row r="371" spans="1:24" x14ac:dyDescent="0.3">
      <c r="A371">
        <v>369</v>
      </c>
      <c r="B371">
        <f>IF(A371&gt;0,EOMONTH(B370,1),INDEX(extract[VALUATION_DATE], 1))</f>
        <v>56522</v>
      </c>
      <c r="C371">
        <f>IF(A371=0,DAYS360(INDEX(extract[ISSUE_DATE], 1),B371)/30,C370+1)</f>
        <v>387</v>
      </c>
      <c r="D371">
        <f t="shared" si="65"/>
        <v>33</v>
      </c>
      <c r="E371">
        <f>INDEX(extract[ISSUE_AGE], 1)+D371-1</f>
        <v>80</v>
      </c>
      <c r="F371">
        <f>INDEX(mortality_0[PROBABILITY],MATCH(E371, mortality_0[AGE]))</f>
        <v>5.2257999999999999E-2</v>
      </c>
      <c r="G371">
        <f t="shared" si="66"/>
        <v>4.4627593019125333E-3</v>
      </c>
      <c r="H371">
        <f>INDEX(valuation_rate_0[rate],0+1)</f>
        <v>4.2500000000000003E-2</v>
      </c>
      <c r="I371">
        <f t="shared" si="67"/>
        <v>0.2780744218163248</v>
      </c>
      <c r="J371">
        <f>IF(A371&gt;0,J370+L370-M370-N370,INDEX(extract[FUND_VALUE], 1))</f>
        <v>82677.395633010121</v>
      </c>
      <c r="K371">
        <f>IF((B371&lt;INDEX(extract[GUARANTEE_END], 1)),INDEX(extract[CURRENT_RATE], 1),INDEX(extract[MINIMUM_RATE], 1))</f>
        <v>0.01</v>
      </c>
      <c r="L371">
        <f t="shared" si="68"/>
        <v>68.584050872458846</v>
      </c>
      <c r="M371">
        <f t="shared" si="69"/>
        <v>368.96931641911857</v>
      </c>
      <c r="N371">
        <f>0</f>
        <v>0</v>
      </c>
      <c r="O371">
        <f>IF((D371&lt;=INDEX(surr_charge_sch_0[POLICY_YEAR],COUNTA(surr_charge_sch_0[POLICY_YEAR]))),INDEX(surr_charge_sch_0[SURRENDER_CHARGE_PERCENT],MATCH(D371, surr_charge_sch_0[POLICY_YEAR])),INDEX(surr_charge_sch_0[SURRENDER_CHARGE_PERCENT],COUNTA(surr_charge_sch_0[SURRENDER_CHARGE_PERCENT])))</f>
        <v>0</v>
      </c>
      <c r="P371">
        <f>IF((A371=0),INDEX(extract[AVAILABLE_FPWD], 1),(IF(MOD(C371, 12)=0,J371*INDEX(extract[FREE_PWD_PERCENT], 1),P370)))</f>
        <v>8358.5139495262047</v>
      </c>
      <c r="Q371">
        <f t="shared" si="70"/>
        <v>74318.881683483924</v>
      </c>
      <c r="R371">
        <f t="shared" si="71"/>
        <v>0</v>
      </c>
      <c r="S371">
        <f t="shared" si="72"/>
        <v>82677.395633010121</v>
      </c>
      <c r="T371">
        <f t="shared" si="73"/>
        <v>22990.468987928827</v>
      </c>
      <c r="U371">
        <f t="shared" si="74"/>
        <v>0</v>
      </c>
      <c r="V371">
        <f t="shared" si="75"/>
        <v>21485.987774633784</v>
      </c>
      <c r="W371">
        <f t="shared" si="76"/>
        <v>44476.456762562608</v>
      </c>
      <c r="X371">
        <f t="shared" si="77"/>
        <v>95873.677984339738</v>
      </c>
    </row>
    <row r="372" spans="1:24" x14ac:dyDescent="0.3">
      <c r="A372">
        <v>370</v>
      </c>
      <c r="B372">
        <f>IF(A372&gt;0,EOMONTH(B371,1),INDEX(extract[VALUATION_DATE], 1))</f>
        <v>56553</v>
      </c>
      <c r="C372">
        <f>IF(A372=0,DAYS360(INDEX(extract[ISSUE_DATE], 1),B372)/30,C371+1)</f>
        <v>388</v>
      </c>
      <c r="D372">
        <f t="shared" si="65"/>
        <v>33</v>
      </c>
      <c r="E372">
        <f>INDEX(extract[ISSUE_AGE], 1)+D372-1</f>
        <v>80</v>
      </c>
      <c r="F372">
        <f>INDEX(mortality_0[PROBABILITY],MATCH(E372, mortality_0[AGE]))</f>
        <v>5.2257999999999999E-2</v>
      </c>
      <c r="G372">
        <f t="shared" si="66"/>
        <v>4.4627593019125333E-3</v>
      </c>
      <c r="H372">
        <f>INDEX(valuation_rate_0[rate],0+1)</f>
        <v>4.2500000000000003E-2</v>
      </c>
      <c r="I372">
        <f t="shared" si="67"/>
        <v>0.27711159895036058</v>
      </c>
      <c r="J372">
        <f>IF(A372&gt;0,J371+L371-M371-N371,INDEX(extract[FUND_VALUE], 1))</f>
        <v>82377.010367463474</v>
      </c>
      <c r="K372">
        <f>IF((B372&lt;INDEX(extract[GUARANTEE_END], 1)),INDEX(extract[CURRENT_RATE], 1),INDEX(extract[MINIMUM_RATE], 1))</f>
        <v>0.01</v>
      </c>
      <c r="L372">
        <f t="shared" si="68"/>
        <v>68.334869845699899</v>
      </c>
      <c r="M372">
        <f t="shared" si="69"/>
        <v>367.62876928114281</v>
      </c>
      <c r="N372">
        <f>0</f>
        <v>0</v>
      </c>
      <c r="O372">
        <f>IF((D372&lt;=INDEX(surr_charge_sch_0[POLICY_YEAR],COUNTA(surr_charge_sch_0[POLICY_YEAR]))),INDEX(surr_charge_sch_0[SURRENDER_CHARGE_PERCENT],MATCH(D372, surr_charge_sch_0[POLICY_YEAR])),INDEX(surr_charge_sch_0[SURRENDER_CHARGE_PERCENT],COUNTA(surr_charge_sch_0[SURRENDER_CHARGE_PERCENT])))</f>
        <v>0</v>
      </c>
      <c r="P372">
        <f>IF((A372=0),INDEX(extract[AVAILABLE_FPWD], 1),(IF(MOD(C372, 12)=0,J372*INDEX(extract[FREE_PWD_PERCENT], 1),P371)))</f>
        <v>8358.5139495262047</v>
      </c>
      <c r="Q372">
        <f t="shared" si="70"/>
        <v>74018.496417937276</v>
      </c>
      <c r="R372">
        <f t="shared" si="71"/>
        <v>0</v>
      </c>
      <c r="S372">
        <f t="shared" si="72"/>
        <v>82377.010367463474</v>
      </c>
      <c r="T372">
        <f t="shared" si="73"/>
        <v>22827.625059678234</v>
      </c>
      <c r="U372">
        <f t="shared" si="74"/>
        <v>0</v>
      </c>
      <c r="V372">
        <f t="shared" si="75"/>
        <v>21588.588703964997</v>
      </c>
      <c r="W372">
        <f t="shared" si="76"/>
        <v>44416.213763643231</v>
      </c>
      <c r="X372">
        <f t="shared" si="77"/>
        <v>95873.677984339738</v>
      </c>
    </row>
    <row r="373" spans="1:24" x14ac:dyDescent="0.3">
      <c r="A373">
        <v>371</v>
      </c>
      <c r="B373">
        <f>IF(A373&gt;0,EOMONTH(B372,1),INDEX(extract[VALUATION_DATE], 1))</f>
        <v>56583</v>
      </c>
      <c r="C373">
        <f>IF(A373=0,DAYS360(INDEX(extract[ISSUE_DATE], 1),B373)/30,C372+1)</f>
        <v>389</v>
      </c>
      <c r="D373">
        <f t="shared" si="65"/>
        <v>33</v>
      </c>
      <c r="E373">
        <f>INDEX(extract[ISSUE_AGE], 1)+D373-1</f>
        <v>80</v>
      </c>
      <c r="F373">
        <f>INDEX(mortality_0[PROBABILITY],MATCH(E373, mortality_0[AGE]))</f>
        <v>5.2257999999999999E-2</v>
      </c>
      <c r="G373">
        <f t="shared" si="66"/>
        <v>4.4627593019125333E-3</v>
      </c>
      <c r="H373">
        <f>INDEX(valuation_rate_0[rate],0+1)</f>
        <v>4.2500000000000003E-2</v>
      </c>
      <c r="I373">
        <f t="shared" si="67"/>
        <v>0.27615210982456984</v>
      </c>
      <c r="J373">
        <f>IF(A373&gt;0,J372+L372-M372-N372,INDEX(extract[FUND_VALUE], 1))</f>
        <v>82077.716468028026</v>
      </c>
      <c r="K373">
        <f>IF((B373&lt;INDEX(extract[GUARANTEE_END], 1)),INDEX(extract[CURRENT_RATE], 1),INDEX(extract[MINIMUM_RATE], 1))</f>
        <v>0.01</v>
      </c>
      <c r="L373">
        <f t="shared" si="68"/>
        <v>68.086594148726917</v>
      </c>
      <c r="M373">
        <f t="shared" si="69"/>
        <v>366.29309264743159</v>
      </c>
      <c r="N373">
        <f>0</f>
        <v>0</v>
      </c>
      <c r="O373">
        <f>IF((D373&lt;=INDEX(surr_charge_sch_0[POLICY_YEAR],COUNTA(surr_charge_sch_0[POLICY_YEAR]))),INDEX(surr_charge_sch_0[SURRENDER_CHARGE_PERCENT],MATCH(D373, surr_charge_sch_0[POLICY_YEAR])),INDEX(surr_charge_sch_0[SURRENDER_CHARGE_PERCENT],COUNTA(surr_charge_sch_0[SURRENDER_CHARGE_PERCENT])))</f>
        <v>0</v>
      </c>
      <c r="P373">
        <f>IF((A373=0),INDEX(extract[AVAILABLE_FPWD], 1),(IF(MOD(C373, 12)=0,J373*INDEX(extract[FREE_PWD_PERCENT], 1),P372)))</f>
        <v>8358.5139495262047</v>
      </c>
      <c r="Q373">
        <f t="shared" si="70"/>
        <v>73719.202518501814</v>
      </c>
      <c r="R373">
        <f t="shared" si="71"/>
        <v>0</v>
      </c>
      <c r="S373">
        <f t="shared" si="72"/>
        <v>82077.716468028026</v>
      </c>
      <c r="T373">
        <f t="shared" si="73"/>
        <v>22665.93457222878</v>
      </c>
      <c r="U373">
        <f t="shared" si="74"/>
        <v>0</v>
      </c>
      <c r="V373">
        <f t="shared" si="75"/>
        <v>21690.462900040649</v>
      </c>
      <c r="W373">
        <f t="shared" si="76"/>
        <v>44356.397472269426</v>
      </c>
      <c r="X373">
        <f t="shared" si="77"/>
        <v>95873.677984339738</v>
      </c>
    </row>
    <row r="374" spans="1:24" x14ac:dyDescent="0.3">
      <c r="A374">
        <v>372</v>
      </c>
      <c r="B374">
        <f>IF(A374&gt;0,EOMONTH(B373,1),INDEX(extract[VALUATION_DATE], 1))</f>
        <v>56614</v>
      </c>
      <c r="C374">
        <f>IF(A374=0,DAYS360(INDEX(extract[ISSUE_DATE], 1),B374)/30,C373+1)</f>
        <v>390</v>
      </c>
      <c r="D374">
        <f t="shared" si="65"/>
        <v>33</v>
      </c>
      <c r="E374">
        <f>INDEX(extract[ISSUE_AGE], 1)+D374-1</f>
        <v>80</v>
      </c>
      <c r="F374">
        <f>INDEX(mortality_0[PROBABILITY],MATCH(E374, mortality_0[AGE]))</f>
        <v>5.2257999999999999E-2</v>
      </c>
      <c r="G374">
        <f t="shared" si="66"/>
        <v>4.4627593019125333E-3</v>
      </c>
      <c r="H374">
        <f>INDEX(valuation_rate_0[rate],0+1)</f>
        <v>4.2500000000000003E-2</v>
      </c>
      <c r="I374">
        <f t="shared" si="67"/>
        <v>0.27519594289599492</v>
      </c>
      <c r="J374">
        <f>IF(A374&gt;0,J373+L373-M373-N373,INDEX(extract[FUND_VALUE], 1))</f>
        <v>81779.509969529317</v>
      </c>
      <c r="K374">
        <f>IF((B374&lt;INDEX(extract[GUARANTEE_END], 1)),INDEX(extract[CURRENT_RATE], 1),INDEX(extract[MINIMUM_RATE], 1))</f>
        <v>0.01</v>
      </c>
      <c r="L374">
        <f t="shared" si="68"/>
        <v>67.839220492276525</v>
      </c>
      <c r="M374">
        <f t="shared" si="69"/>
        <v>364.96226882236573</v>
      </c>
      <c r="N374">
        <f>0</f>
        <v>0</v>
      </c>
      <c r="O374">
        <f>IF((D374&lt;=INDEX(surr_charge_sch_0[POLICY_YEAR],COUNTA(surr_charge_sch_0[POLICY_YEAR]))),INDEX(surr_charge_sch_0[SURRENDER_CHARGE_PERCENT],MATCH(D374, surr_charge_sch_0[POLICY_YEAR])),INDEX(surr_charge_sch_0[SURRENDER_CHARGE_PERCENT],COUNTA(surr_charge_sch_0[SURRENDER_CHARGE_PERCENT])))</f>
        <v>0</v>
      </c>
      <c r="P374">
        <f>IF((A374=0),INDEX(extract[AVAILABLE_FPWD], 1),(IF(MOD(C374, 12)=0,J374*INDEX(extract[FREE_PWD_PERCENT], 1),P373)))</f>
        <v>8358.5139495262047</v>
      </c>
      <c r="Q374">
        <f t="shared" si="70"/>
        <v>73420.996020003106</v>
      </c>
      <c r="R374">
        <f t="shared" si="71"/>
        <v>0</v>
      </c>
      <c r="S374">
        <f t="shared" si="72"/>
        <v>81779.509969529317</v>
      </c>
      <c r="T374">
        <f t="shared" si="73"/>
        <v>22505.389355637039</v>
      </c>
      <c r="U374">
        <f t="shared" si="74"/>
        <v>0</v>
      </c>
      <c r="V374">
        <f t="shared" si="75"/>
        <v>21791.615510389405</v>
      </c>
      <c r="W374">
        <f t="shared" si="76"/>
        <v>44297.004866026444</v>
      </c>
      <c r="X374">
        <f t="shared" si="77"/>
        <v>95873.677984339738</v>
      </c>
    </row>
    <row r="375" spans="1:24" x14ac:dyDescent="0.3">
      <c r="A375">
        <v>373</v>
      </c>
      <c r="B375">
        <f>IF(A375&gt;0,EOMONTH(B374,1),INDEX(extract[VALUATION_DATE], 1))</f>
        <v>56645</v>
      </c>
      <c r="C375">
        <f>IF(A375=0,DAYS360(INDEX(extract[ISSUE_DATE], 1),B375)/30,C374+1)</f>
        <v>391</v>
      </c>
      <c r="D375">
        <f t="shared" si="65"/>
        <v>33</v>
      </c>
      <c r="E375">
        <f>INDEX(extract[ISSUE_AGE], 1)+D375-1</f>
        <v>80</v>
      </c>
      <c r="F375">
        <f>INDEX(mortality_0[PROBABILITY],MATCH(E375, mortality_0[AGE]))</f>
        <v>5.2257999999999999E-2</v>
      </c>
      <c r="G375">
        <f t="shared" si="66"/>
        <v>4.4627593019125333E-3</v>
      </c>
      <c r="H375">
        <f>INDEX(valuation_rate_0[rate],0+1)</f>
        <v>4.2500000000000003E-2</v>
      </c>
      <c r="I375">
        <f t="shared" si="67"/>
        <v>0.27424308666164532</v>
      </c>
      <c r="J375">
        <f>IF(A375&gt;0,J374+L374-M374-N374,INDEX(extract[FUND_VALUE], 1))</f>
        <v>81482.386921199228</v>
      </c>
      <c r="K375">
        <f>IF((B375&lt;INDEX(extract[GUARANTEE_END], 1)),INDEX(extract[CURRENT_RATE], 1),INDEX(extract[MINIMUM_RATE], 1))</f>
        <v>0.01</v>
      </c>
      <c r="L375">
        <f t="shared" si="68"/>
        <v>67.592745599035993</v>
      </c>
      <c r="M375">
        <f t="shared" si="69"/>
        <v>363.63628017461798</v>
      </c>
      <c r="N375">
        <f>0</f>
        <v>0</v>
      </c>
      <c r="O375">
        <f>IF((D375&lt;=INDEX(surr_charge_sch_0[POLICY_YEAR],COUNTA(surr_charge_sch_0[POLICY_YEAR]))),INDEX(surr_charge_sch_0[SURRENDER_CHARGE_PERCENT],MATCH(D375, surr_charge_sch_0[POLICY_YEAR])),INDEX(surr_charge_sch_0[SURRENDER_CHARGE_PERCENT],COUNTA(surr_charge_sch_0[SURRENDER_CHARGE_PERCENT])))</f>
        <v>0</v>
      </c>
      <c r="P375">
        <f>IF((A375=0),INDEX(extract[AVAILABLE_FPWD], 1),(IF(MOD(C375, 12)=0,J375*INDEX(extract[FREE_PWD_PERCENT], 1),P374)))</f>
        <v>8358.5139495262047</v>
      </c>
      <c r="Q375">
        <f t="shared" si="70"/>
        <v>73123.87297167303</v>
      </c>
      <c r="R375">
        <f t="shared" si="71"/>
        <v>0</v>
      </c>
      <c r="S375">
        <f t="shared" si="72"/>
        <v>81482.386921199228</v>
      </c>
      <c r="T375">
        <f t="shared" si="73"/>
        <v>22345.981297828155</v>
      </c>
      <c r="U375">
        <f t="shared" si="74"/>
        <v>0</v>
      </c>
      <c r="V375">
        <f t="shared" si="75"/>
        <v>21892.051646079439</v>
      </c>
      <c r="W375">
        <f t="shared" si="76"/>
        <v>44238.032943907594</v>
      </c>
      <c r="X375">
        <f t="shared" si="77"/>
        <v>95873.677984339738</v>
      </c>
    </row>
    <row r="376" spans="1:24" x14ac:dyDescent="0.3">
      <c r="A376">
        <v>374</v>
      </c>
      <c r="B376">
        <f>IF(A376&gt;0,EOMONTH(B375,1),INDEX(extract[VALUATION_DATE], 1))</f>
        <v>56673</v>
      </c>
      <c r="C376">
        <f>IF(A376=0,DAYS360(INDEX(extract[ISSUE_DATE], 1),B376)/30,C375+1)</f>
        <v>392</v>
      </c>
      <c r="D376">
        <f t="shared" si="65"/>
        <v>33</v>
      </c>
      <c r="E376">
        <f>INDEX(extract[ISSUE_AGE], 1)+D376-1</f>
        <v>80</v>
      </c>
      <c r="F376">
        <f>INDEX(mortality_0[PROBABILITY],MATCH(E376, mortality_0[AGE]))</f>
        <v>5.2257999999999999E-2</v>
      </c>
      <c r="G376">
        <f t="shared" si="66"/>
        <v>4.4627593019125333E-3</v>
      </c>
      <c r="H376">
        <f>INDEX(valuation_rate_0[rate],0+1)</f>
        <v>4.2500000000000003E-2</v>
      </c>
      <c r="I376">
        <f t="shared" si="67"/>
        <v>0.27329352965835918</v>
      </c>
      <c r="J376">
        <f>IF(A376&gt;0,J375+L375-M375-N375,INDEX(extract[FUND_VALUE], 1))</f>
        <v>81186.343386623645</v>
      </c>
      <c r="K376">
        <f>IF((B376&lt;INDEX(extract[GUARANTEE_END], 1)),INDEX(extract[CURRENT_RATE], 1),INDEX(extract[MINIMUM_RATE], 1))</f>
        <v>0.01</v>
      </c>
      <c r="L376">
        <f t="shared" si="68"/>
        <v>67.347166203599798</v>
      </c>
      <c r="M376">
        <f t="shared" si="69"/>
        <v>362.31510913691977</v>
      </c>
      <c r="N376">
        <f>0</f>
        <v>0</v>
      </c>
      <c r="O376">
        <f>IF((D376&lt;=INDEX(surr_charge_sch_0[POLICY_YEAR],COUNTA(surr_charge_sch_0[POLICY_YEAR]))),INDEX(surr_charge_sch_0[SURRENDER_CHARGE_PERCENT],MATCH(D376, surr_charge_sch_0[POLICY_YEAR])),INDEX(surr_charge_sch_0[SURRENDER_CHARGE_PERCENT],COUNTA(surr_charge_sch_0[SURRENDER_CHARGE_PERCENT])))</f>
        <v>0</v>
      </c>
      <c r="P376">
        <f>IF((A376=0),INDEX(extract[AVAILABLE_FPWD], 1),(IF(MOD(C376, 12)=0,J376*INDEX(extract[FREE_PWD_PERCENT], 1),P375)))</f>
        <v>8358.5139495262047</v>
      </c>
      <c r="Q376">
        <f t="shared" si="70"/>
        <v>72827.829437097447</v>
      </c>
      <c r="R376">
        <f t="shared" si="71"/>
        <v>0</v>
      </c>
      <c r="S376">
        <f t="shared" si="72"/>
        <v>81186.343386623645</v>
      </c>
      <c r="T376">
        <f t="shared" si="73"/>
        <v>22187.70234418596</v>
      </c>
      <c r="U376">
        <f t="shared" si="74"/>
        <v>0</v>
      </c>
      <c r="V376">
        <f t="shared" si="75"/>
        <v>21991.776381976684</v>
      </c>
      <c r="W376">
        <f t="shared" si="76"/>
        <v>44179.478726162648</v>
      </c>
      <c r="X376">
        <f t="shared" si="77"/>
        <v>95873.677984339738</v>
      </c>
    </row>
    <row r="377" spans="1:24" x14ac:dyDescent="0.3">
      <c r="A377">
        <v>375</v>
      </c>
      <c r="B377">
        <f>IF(A377&gt;0,EOMONTH(B376,1),INDEX(extract[VALUATION_DATE], 1))</f>
        <v>56704</v>
      </c>
      <c r="C377">
        <f>IF(A377=0,DAYS360(INDEX(extract[ISSUE_DATE], 1),B377)/30,C376+1)</f>
        <v>393</v>
      </c>
      <c r="D377">
        <f t="shared" si="65"/>
        <v>33</v>
      </c>
      <c r="E377">
        <f>INDEX(extract[ISSUE_AGE], 1)+D377-1</f>
        <v>80</v>
      </c>
      <c r="F377">
        <f>INDEX(mortality_0[PROBABILITY],MATCH(E377, mortality_0[AGE]))</f>
        <v>5.2257999999999999E-2</v>
      </c>
      <c r="G377">
        <f t="shared" si="66"/>
        <v>4.4627593019125333E-3</v>
      </c>
      <c r="H377">
        <f>INDEX(valuation_rate_0[rate],0+1)</f>
        <v>4.2500000000000003E-2</v>
      </c>
      <c r="I377">
        <f t="shared" si="67"/>
        <v>0.27234726046266544</v>
      </c>
      <c r="J377">
        <f>IF(A377&gt;0,J376+L376-M376-N376,INDEX(extract[FUND_VALUE], 1))</f>
        <v>80891.375443690325</v>
      </c>
      <c r="K377">
        <f>IF((B377&lt;INDEX(extract[GUARANTEE_END], 1)),INDEX(extract[CURRENT_RATE], 1),INDEX(extract[MINIMUM_RATE], 1))</f>
        <v>0.01</v>
      </c>
      <c r="L377">
        <f t="shared" si="68"/>
        <v>67.102479052426318</v>
      </c>
      <c r="M377">
        <f t="shared" si="69"/>
        <v>360.99873820582809</v>
      </c>
      <c r="N377">
        <f>0</f>
        <v>0</v>
      </c>
      <c r="O377">
        <f>IF((D377&lt;=INDEX(surr_charge_sch_0[POLICY_YEAR],COUNTA(surr_charge_sch_0[POLICY_YEAR]))),INDEX(surr_charge_sch_0[SURRENDER_CHARGE_PERCENT],MATCH(D377, surr_charge_sch_0[POLICY_YEAR])),INDEX(surr_charge_sch_0[SURRENDER_CHARGE_PERCENT],COUNTA(surr_charge_sch_0[SURRENDER_CHARGE_PERCENT])))</f>
        <v>0</v>
      </c>
      <c r="P377">
        <f>IF((A377=0),INDEX(extract[AVAILABLE_FPWD], 1),(IF(MOD(C377, 12)=0,J377*INDEX(extract[FREE_PWD_PERCENT], 1),P376)))</f>
        <v>8358.5139495262047</v>
      </c>
      <c r="Q377">
        <f t="shared" si="70"/>
        <v>72532.861494164128</v>
      </c>
      <c r="R377">
        <f t="shared" si="71"/>
        <v>0</v>
      </c>
      <c r="S377">
        <f t="shared" si="72"/>
        <v>80891.375443690325</v>
      </c>
      <c r="T377">
        <f t="shared" si="73"/>
        <v>22030.544497145987</v>
      </c>
      <c r="U377">
        <f t="shared" si="74"/>
        <v>0</v>
      </c>
      <c r="V377">
        <f t="shared" si="75"/>
        <v>22090.794757001266</v>
      </c>
      <c r="W377">
        <f t="shared" si="76"/>
        <v>44121.339254147257</v>
      </c>
      <c r="X377">
        <f t="shared" si="77"/>
        <v>95873.677984339738</v>
      </c>
    </row>
    <row r="378" spans="1:24" x14ac:dyDescent="0.3">
      <c r="A378">
        <v>376</v>
      </c>
      <c r="B378">
        <f>IF(A378&gt;0,EOMONTH(B377,1),INDEX(extract[VALUATION_DATE], 1))</f>
        <v>56734</v>
      </c>
      <c r="C378">
        <f>IF(A378=0,DAYS360(INDEX(extract[ISSUE_DATE], 1),B378)/30,C377+1)</f>
        <v>394</v>
      </c>
      <c r="D378">
        <f t="shared" si="65"/>
        <v>33</v>
      </c>
      <c r="E378">
        <f>INDEX(extract[ISSUE_AGE], 1)+D378-1</f>
        <v>80</v>
      </c>
      <c r="F378">
        <f>INDEX(mortality_0[PROBABILITY],MATCH(E378, mortality_0[AGE]))</f>
        <v>5.2257999999999999E-2</v>
      </c>
      <c r="G378">
        <f t="shared" si="66"/>
        <v>4.4627593019125333E-3</v>
      </c>
      <c r="H378">
        <f>INDEX(valuation_rate_0[rate],0+1)</f>
        <v>4.2500000000000003E-2</v>
      </c>
      <c r="I378">
        <f t="shared" si="67"/>
        <v>0.27140426769064641</v>
      </c>
      <c r="J378">
        <f>IF(A378&gt;0,J377+L377-M377-N377,INDEX(extract[FUND_VALUE], 1))</f>
        <v>80597.479184536918</v>
      </c>
      <c r="K378">
        <f>IF((B378&lt;INDEX(extract[GUARANTEE_END], 1)),INDEX(extract[CURRENT_RATE], 1),INDEX(extract[MINIMUM_RATE], 1))</f>
        <v>0.01</v>
      </c>
      <c r="L378">
        <f t="shared" si="68"/>
        <v>66.85868090379482</v>
      </c>
      <c r="M378">
        <f t="shared" si="69"/>
        <v>359.68714994149394</v>
      </c>
      <c r="N378">
        <f>0</f>
        <v>0</v>
      </c>
      <c r="O378">
        <f>IF((D378&lt;=INDEX(surr_charge_sch_0[POLICY_YEAR],COUNTA(surr_charge_sch_0[POLICY_YEAR]))),INDEX(surr_charge_sch_0[SURRENDER_CHARGE_PERCENT],MATCH(D378, surr_charge_sch_0[POLICY_YEAR])),INDEX(surr_charge_sch_0[SURRENDER_CHARGE_PERCENT],COUNTA(surr_charge_sch_0[SURRENDER_CHARGE_PERCENT])))</f>
        <v>0</v>
      </c>
      <c r="P378">
        <f>IF((A378=0),INDEX(extract[AVAILABLE_FPWD], 1),(IF(MOD(C378, 12)=0,J378*INDEX(extract[FREE_PWD_PERCENT], 1),P377)))</f>
        <v>8358.5139495262047</v>
      </c>
      <c r="Q378">
        <f t="shared" si="70"/>
        <v>72238.965235010721</v>
      </c>
      <c r="R378">
        <f t="shared" si="71"/>
        <v>0</v>
      </c>
      <c r="S378">
        <f t="shared" si="72"/>
        <v>80597.479184536918</v>
      </c>
      <c r="T378">
        <f t="shared" si="73"/>
        <v>21874.499815791358</v>
      </c>
      <c r="U378">
        <f t="shared" si="74"/>
        <v>0</v>
      </c>
      <c r="V378">
        <f t="shared" si="75"/>
        <v>22189.111774382101</v>
      </c>
      <c r="W378">
        <f t="shared" si="76"/>
        <v>44063.611590173459</v>
      </c>
      <c r="X378">
        <f t="shared" si="77"/>
        <v>95873.677984339738</v>
      </c>
    </row>
    <row r="379" spans="1:24" x14ac:dyDescent="0.3">
      <c r="A379">
        <v>377</v>
      </c>
      <c r="B379">
        <f>IF(A379&gt;0,EOMONTH(B378,1),INDEX(extract[VALUATION_DATE], 1))</f>
        <v>56765</v>
      </c>
      <c r="C379">
        <f>IF(A379=0,DAYS360(INDEX(extract[ISSUE_DATE], 1),B379)/30,C378+1)</f>
        <v>395</v>
      </c>
      <c r="D379">
        <f t="shared" si="65"/>
        <v>33</v>
      </c>
      <c r="E379">
        <f>INDEX(extract[ISSUE_AGE], 1)+D379-1</f>
        <v>80</v>
      </c>
      <c r="F379">
        <f>INDEX(mortality_0[PROBABILITY],MATCH(E379, mortality_0[AGE]))</f>
        <v>5.2257999999999999E-2</v>
      </c>
      <c r="G379">
        <f t="shared" si="66"/>
        <v>4.4627593019125333E-3</v>
      </c>
      <c r="H379">
        <f>INDEX(valuation_rate_0[rate],0+1)</f>
        <v>4.2500000000000003E-2</v>
      </c>
      <c r="I379">
        <f t="shared" si="67"/>
        <v>0.27046453999780079</v>
      </c>
      <c r="J379">
        <f>IF(A379&gt;0,J378+L378-M378-N378,INDEX(extract[FUND_VALUE], 1))</f>
        <v>80304.650715499214</v>
      </c>
      <c r="K379">
        <f>IF((B379&lt;INDEX(extract[GUARANTEE_END], 1)),INDEX(extract[CURRENT_RATE], 1),INDEX(extract[MINIMUM_RATE], 1))</f>
        <v>0.01</v>
      </c>
      <c r="L379">
        <f t="shared" si="68"/>
        <v>66.615768527762398</v>
      </c>
      <c r="M379">
        <f t="shared" si="69"/>
        <v>358.38032696743107</v>
      </c>
      <c r="N379">
        <f>0</f>
        <v>0</v>
      </c>
      <c r="O379">
        <f>IF((D379&lt;=INDEX(surr_charge_sch_0[POLICY_YEAR],COUNTA(surr_charge_sch_0[POLICY_YEAR]))),INDEX(surr_charge_sch_0[SURRENDER_CHARGE_PERCENT],MATCH(D379, surr_charge_sch_0[POLICY_YEAR])),INDEX(surr_charge_sch_0[SURRENDER_CHARGE_PERCENT],COUNTA(surr_charge_sch_0[SURRENDER_CHARGE_PERCENT])))</f>
        <v>0</v>
      </c>
      <c r="P379">
        <f>IF((A379=0),INDEX(extract[AVAILABLE_FPWD], 1),(IF(MOD(C379, 12)=0,J379*INDEX(extract[FREE_PWD_PERCENT], 1),P378)))</f>
        <v>8358.5139495262047</v>
      </c>
      <c r="Q379">
        <f t="shared" si="70"/>
        <v>71946.136765973002</v>
      </c>
      <c r="R379">
        <f t="shared" si="71"/>
        <v>0</v>
      </c>
      <c r="S379">
        <f t="shared" si="72"/>
        <v>80304.650715499214</v>
      </c>
      <c r="T379">
        <f t="shared" si="73"/>
        <v>21719.56041545156</v>
      </c>
      <c r="U379">
        <f t="shared" si="74"/>
        <v>0</v>
      </c>
      <c r="V379">
        <f t="shared" si="75"/>
        <v>22286.732401909707</v>
      </c>
      <c r="W379">
        <f t="shared" si="76"/>
        <v>44006.292817361267</v>
      </c>
      <c r="X379">
        <f t="shared" si="77"/>
        <v>95873.677984339738</v>
      </c>
    </row>
    <row r="380" spans="1:24" x14ac:dyDescent="0.3">
      <c r="A380">
        <v>378</v>
      </c>
      <c r="B380">
        <f>IF(A380&gt;0,EOMONTH(B379,1),INDEX(extract[VALUATION_DATE], 1))</f>
        <v>56795</v>
      </c>
      <c r="C380">
        <f>IF(A380=0,DAYS360(INDEX(extract[ISSUE_DATE], 1),B380)/30,C379+1)</f>
        <v>396</v>
      </c>
      <c r="D380">
        <f t="shared" si="65"/>
        <v>34</v>
      </c>
      <c r="E380">
        <f>INDEX(extract[ISSUE_AGE], 1)+D380-1</f>
        <v>81</v>
      </c>
      <c r="F380">
        <f>INDEX(mortality_0[PROBABILITY],MATCH(E380, mortality_0[AGE]))</f>
        <v>5.7664999999999987E-2</v>
      </c>
      <c r="G380">
        <f t="shared" si="66"/>
        <v>4.9373080016688053E-3</v>
      </c>
      <c r="H380">
        <f>INDEX(valuation_rate_0[rate],0+1)</f>
        <v>4.2500000000000003E-2</v>
      </c>
      <c r="I380">
        <f t="shared" si="67"/>
        <v>0.26952806607890728</v>
      </c>
      <c r="J380">
        <f>IF(A380&gt;0,J379+L379-M379-N379,INDEX(extract[FUND_VALUE], 1))</f>
        <v>80012.886157059547</v>
      </c>
      <c r="K380">
        <f>IF((B380&lt;INDEX(extract[GUARANTEE_END], 1)),INDEX(extract[CURRENT_RATE], 1),INDEX(extract[MINIMUM_RATE], 1))</f>
        <v>0.01</v>
      </c>
      <c r="L380">
        <f t="shared" si="68"/>
        <v>66.373738706121316</v>
      </c>
      <c r="M380">
        <f t="shared" si="69"/>
        <v>395.04826305986529</v>
      </c>
      <c r="N380">
        <f>0</f>
        <v>0</v>
      </c>
      <c r="O380">
        <f>IF((D380&lt;=INDEX(surr_charge_sch_0[POLICY_YEAR],COUNTA(surr_charge_sch_0[POLICY_YEAR]))),INDEX(surr_charge_sch_0[SURRENDER_CHARGE_PERCENT],MATCH(D380, surr_charge_sch_0[POLICY_YEAR])),INDEX(surr_charge_sch_0[SURRENDER_CHARGE_PERCENT],COUNTA(surr_charge_sch_0[SURRENDER_CHARGE_PERCENT])))</f>
        <v>0</v>
      </c>
      <c r="P380">
        <f>IF((A380=0),INDEX(extract[AVAILABLE_FPWD], 1),(IF(MOD(C380, 12)=0,J380*INDEX(extract[FREE_PWD_PERCENT], 1),P379)))</f>
        <v>8001.2886157059547</v>
      </c>
      <c r="Q380">
        <f t="shared" si="70"/>
        <v>72011.597541353593</v>
      </c>
      <c r="R380">
        <f t="shared" si="71"/>
        <v>0</v>
      </c>
      <c r="S380">
        <f t="shared" si="72"/>
        <v>80012.886157059547</v>
      </c>
      <c r="T380">
        <f t="shared" si="73"/>
        <v>21565.718467304032</v>
      </c>
      <c r="U380">
        <f t="shared" si="74"/>
        <v>0</v>
      </c>
      <c r="V380">
        <f t="shared" si="75"/>
        <v>22383.661572187215</v>
      </c>
      <c r="W380">
        <f t="shared" si="76"/>
        <v>43949.380039491247</v>
      </c>
      <c r="X380">
        <f t="shared" si="77"/>
        <v>95873.677984339738</v>
      </c>
    </row>
    <row r="381" spans="1:24" x14ac:dyDescent="0.3">
      <c r="A381">
        <v>379</v>
      </c>
      <c r="B381">
        <f>IF(A381&gt;0,EOMONTH(B380,1),INDEX(extract[VALUATION_DATE], 1))</f>
        <v>56826</v>
      </c>
      <c r="C381">
        <f>IF(A381=0,DAYS360(INDEX(extract[ISSUE_DATE], 1),B381)/30,C380+1)</f>
        <v>397</v>
      </c>
      <c r="D381">
        <f t="shared" si="65"/>
        <v>34</v>
      </c>
      <c r="E381">
        <f>INDEX(extract[ISSUE_AGE], 1)+D381-1</f>
        <v>81</v>
      </c>
      <c r="F381">
        <f>INDEX(mortality_0[PROBABILITY],MATCH(E381, mortality_0[AGE]))</f>
        <v>5.7664999999999987E-2</v>
      </c>
      <c r="G381">
        <f t="shared" si="66"/>
        <v>4.9373080016688053E-3</v>
      </c>
      <c r="H381">
        <f>INDEX(valuation_rate_0[rate],0+1)</f>
        <v>4.2500000000000003E-2</v>
      </c>
      <c r="I381">
        <f t="shared" si="67"/>
        <v>0.26859483466788847</v>
      </c>
      <c r="J381">
        <f>IF(A381&gt;0,J380+L380-M380-N380,INDEX(extract[FUND_VALUE], 1))</f>
        <v>79684.211632705803</v>
      </c>
      <c r="K381">
        <f>IF((B381&lt;INDEX(extract[GUARANTEE_END], 1)),INDEX(extract[CURRENT_RATE], 1),INDEX(extract[MINIMUM_RATE], 1))</f>
        <v>0.01</v>
      </c>
      <c r="L381">
        <f t="shared" si="68"/>
        <v>66.101090660955293</v>
      </c>
      <c r="M381">
        <f t="shared" si="69"/>
        <v>393.42549570082883</v>
      </c>
      <c r="N381">
        <f>0</f>
        <v>0</v>
      </c>
      <c r="O381">
        <f>IF((D381&lt;=INDEX(surr_charge_sch_0[POLICY_YEAR],COUNTA(surr_charge_sch_0[POLICY_YEAR]))),INDEX(surr_charge_sch_0[SURRENDER_CHARGE_PERCENT],MATCH(D381, surr_charge_sch_0[POLICY_YEAR])),INDEX(surr_charge_sch_0[SURRENDER_CHARGE_PERCENT],COUNTA(surr_charge_sch_0[SURRENDER_CHARGE_PERCENT])))</f>
        <v>0</v>
      </c>
      <c r="P381">
        <f>IF((A381=0),INDEX(extract[AVAILABLE_FPWD], 1),(IF(MOD(C381, 12)=0,J381*INDEX(extract[FREE_PWD_PERCENT], 1),P380)))</f>
        <v>8001.2886157059547</v>
      </c>
      <c r="Q381">
        <f t="shared" si="70"/>
        <v>71682.923016999848</v>
      </c>
      <c r="R381">
        <f t="shared" si="71"/>
        <v>0</v>
      </c>
      <c r="S381">
        <f t="shared" si="72"/>
        <v>79684.211632705803</v>
      </c>
      <c r="T381">
        <f t="shared" si="73"/>
        <v>21402.767649127651</v>
      </c>
      <c r="U381">
        <f t="shared" si="74"/>
        <v>0</v>
      </c>
      <c r="V381">
        <f t="shared" si="75"/>
        <v>22490.13816653757</v>
      </c>
      <c r="W381">
        <f t="shared" si="76"/>
        <v>43892.905815665217</v>
      </c>
      <c r="X381">
        <f t="shared" si="77"/>
        <v>95873.677984339738</v>
      </c>
    </row>
    <row r="382" spans="1:24" x14ac:dyDescent="0.3">
      <c r="A382">
        <v>380</v>
      </c>
      <c r="B382">
        <f>IF(A382&gt;0,EOMONTH(B381,1),INDEX(extract[VALUATION_DATE], 1))</f>
        <v>56857</v>
      </c>
      <c r="C382">
        <f>IF(A382=0,DAYS360(INDEX(extract[ISSUE_DATE], 1),B382)/30,C381+1)</f>
        <v>398</v>
      </c>
      <c r="D382">
        <f t="shared" si="65"/>
        <v>34</v>
      </c>
      <c r="E382">
        <f>INDEX(extract[ISSUE_AGE], 1)+D382-1</f>
        <v>81</v>
      </c>
      <c r="F382">
        <f>INDEX(mortality_0[PROBABILITY],MATCH(E382, mortality_0[AGE]))</f>
        <v>5.7664999999999987E-2</v>
      </c>
      <c r="G382">
        <f t="shared" si="66"/>
        <v>4.9373080016688053E-3</v>
      </c>
      <c r="H382">
        <f>INDEX(valuation_rate_0[rate],0+1)</f>
        <v>4.2500000000000003E-2</v>
      </c>
      <c r="I382">
        <f t="shared" si="67"/>
        <v>0.26766483453767531</v>
      </c>
      <c r="J382">
        <f>IF(A382&gt;0,J381+L381-M381-N381,INDEX(extract[FUND_VALUE], 1))</f>
        <v>79356.887227665939</v>
      </c>
      <c r="K382">
        <f>IF((B382&lt;INDEX(extract[GUARANTEE_END], 1)),INDEX(extract[CURRENT_RATE], 1),INDEX(extract[MINIMUM_RATE], 1))</f>
        <v>0.01</v>
      </c>
      <c r="L382">
        <f t="shared" si="68"/>
        <v>65.829562591219045</v>
      </c>
      <c r="M382">
        <f t="shared" si="69"/>
        <v>391.80939429668405</v>
      </c>
      <c r="N382">
        <f>0</f>
        <v>0</v>
      </c>
      <c r="O382">
        <f>IF((D382&lt;=INDEX(surr_charge_sch_0[POLICY_YEAR],COUNTA(surr_charge_sch_0[POLICY_YEAR]))),INDEX(surr_charge_sch_0[SURRENDER_CHARGE_PERCENT],MATCH(D382, surr_charge_sch_0[POLICY_YEAR])),INDEX(surr_charge_sch_0[SURRENDER_CHARGE_PERCENT],COUNTA(surr_charge_sch_0[SURRENDER_CHARGE_PERCENT])))</f>
        <v>0</v>
      </c>
      <c r="P382">
        <f>IF((A382=0),INDEX(extract[AVAILABLE_FPWD], 1),(IF(MOD(C382, 12)=0,J382*INDEX(extract[FREE_PWD_PERCENT], 1),P381)))</f>
        <v>8001.2886157059547</v>
      </c>
      <c r="Q382">
        <f t="shared" si="70"/>
        <v>71355.598611959984</v>
      </c>
      <c r="R382">
        <f t="shared" si="71"/>
        <v>0</v>
      </c>
      <c r="S382">
        <f t="shared" si="72"/>
        <v>79356.887227665939</v>
      </c>
      <c r="T382">
        <f t="shared" si="73"/>
        <v>21241.048089218162</v>
      </c>
      <c r="U382">
        <f t="shared" si="74"/>
        <v>0</v>
      </c>
      <c r="V382">
        <f t="shared" si="75"/>
        <v>22595.810222509466</v>
      </c>
      <c r="W382">
        <f t="shared" si="76"/>
        <v>43836.858311727628</v>
      </c>
      <c r="X382">
        <f t="shared" si="77"/>
        <v>95873.677984339738</v>
      </c>
    </row>
    <row r="383" spans="1:24" x14ac:dyDescent="0.3">
      <c r="A383">
        <v>381</v>
      </c>
      <c r="B383">
        <f>IF(A383&gt;0,EOMONTH(B382,1),INDEX(extract[VALUATION_DATE], 1))</f>
        <v>56887</v>
      </c>
      <c r="C383">
        <f>IF(A383=0,DAYS360(INDEX(extract[ISSUE_DATE], 1),B383)/30,C382+1)</f>
        <v>399</v>
      </c>
      <c r="D383">
        <f t="shared" si="65"/>
        <v>34</v>
      </c>
      <c r="E383">
        <f>INDEX(extract[ISSUE_AGE], 1)+D383-1</f>
        <v>81</v>
      </c>
      <c r="F383">
        <f>INDEX(mortality_0[PROBABILITY],MATCH(E383, mortality_0[AGE]))</f>
        <v>5.7664999999999987E-2</v>
      </c>
      <c r="G383">
        <f t="shared" si="66"/>
        <v>4.9373080016688053E-3</v>
      </c>
      <c r="H383">
        <f>INDEX(valuation_rate_0[rate],0+1)</f>
        <v>4.2500000000000003E-2</v>
      </c>
      <c r="I383">
        <f t="shared" si="67"/>
        <v>0.26673805450007215</v>
      </c>
      <c r="J383">
        <f>IF(A383&gt;0,J382+L382-M382-N382,INDEX(extract[FUND_VALUE], 1))</f>
        <v>79030.907395960472</v>
      </c>
      <c r="K383">
        <f>IF((B383&lt;INDEX(extract[GUARANTEE_END], 1)),INDEX(extract[CURRENT_RATE], 1),INDEX(extract[MINIMUM_RATE], 1))</f>
        <v>0.01</v>
      </c>
      <c r="L383">
        <f t="shared" si="68"/>
        <v>65.559149896311212</v>
      </c>
      <c r="M383">
        <f t="shared" si="69"/>
        <v>390.19993146522199</v>
      </c>
      <c r="N383">
        <f>0</f>
        <v>0</v>
      </c>
      <c r="O383">
        <f>IF((D383&lt;=INDEX(surr_charge_sch_0[POLICY_YEAR],COUNTA(surr_charge_sch_0[POLICY_YEAR]))),INDEX(surr_charge_sch_0[SURRENDER_CHARGE_PERCENT],MATCH(D383, surr_charge_sch_0[POLICY_YEAR])),INDEX(surr_charge_sch_0[SURRENDER_CHARGE_PERCENT],COUNTA(surr_charge_sch_0[SURRENDER_CHARGE_PERCENT])))</f>
        <v>0</v>
      </c>
      <c r="P383">
        <f>IF((A383=0),INDEX(extract[AVAILABLE_FPWD], 1),(IF(MOD(C383, 12)=0,J383*INDEX(extract[FREE_PWD_PERCENT], 1),P382)))</f>
        <v>8001.2886157059547</v>
      </c>
      <c r="Q383">
        <f t="shared" si="70"/>
        <v>71029.618780254517</v>
      </c>
      <c r="R383">
        <f t="shared" si="71"/>
        <v>0</v>
      </c>
      <c r="S383">
        <f t="shared" si="72"/>
        <v>79030.907395960472</v>
      </c>
      <c r="T383">
        <f t="shared" si="73"/>
        <v>21080.550484173858</v>
      </c>
      <c r="U383">
        <f t="shared" si="74"/>
        <v>0</v>
      </c>
      <c r="V383">
        <f t="shared" si="75"/>
        <v>22700.683819204194</v>
      </c>
      <c r="W383">
        <f t="shared" si="76"/>
        <v>43781.234303378049</v>
      </c>
      <c r="X383">
        <f t="shared" si="77"/>
        <v>95873.677984339738</v>
      </c>
    </row>
    <row r="384" spans="1:24" x14ac:dyDescent="0.3">
      <c r="A384">
        <v>382</v>
      </c>
      <c r="B384">
        <f>IF(A384&gt;0,EOMONTH(B383,1),INDEX(extract[VALUATION_DATE], 1))</f>
        <v>56918</v>
      </c>
      <c r="C384">
        <f>IF(A384=0,DAYS360(INDEX(extract[ISSUE_DATE], 1),B384)/30,C383+1)</f>
        <v>400</v>
      </c>
      <c r="D384">
        <f t="shared" si="65"/>
        <v>34</v>
      </c>
      <c r="E384">
        <f>INDEX(extract[ISSUE_AGE], 1)+D384-1</f>
        <v>81</v>
      </c>
      <c r="F384">
        <f>INDEX(mortality_0[PROBABILITY],MATCH(E384, mortality_0[AGE]))</f>
        <v>5.7664999999999987E-2</v>
      </c>
      <c r="G384">
        <f t="shared" si="66"/>
        <v>4.9373080016688053E-3</v>
      </c>
      <c r="H384">
        <f>INDEX(valuation_rate_0[rate],0+1)</f>
        <v>4.2500000000000003E-2</v>
      </c>
      <c r="I384">
        <f t="shared" si="67"/>
        <v>0.26581448340562208</v>
      </c>
      <c r="J384">
        <f>IF(A384&gt;0,J383+L383-M383-N383,INDEX(extract[FUND_VALUE], 1))</f>
        <v>78706.266614391556</v>
      </c>
      <c r="K384">
        <f>IF((B384&lt;INDEX(extract[GUARANTEE_END], 1)),INDEX(extract[CURRENT_RATE], 1),INDEX(extract[MINIMUM_RATE], 1))</f>
        <v>0.01</v>
      </c>
      <c r="L384">
        <f t="shared" si="68"/>
        <v>65.289847994528671</v>
      </c>
      <c r="M384">
        <f t="shared" si="69"/>
        <v>388.59707993671378</v>
      </c>
      <c r="N384">
        <f>0</f>
        <v>0</v>
      </c>
      <c r="O384">
        <f>IF((D384&lt;=INDEX(surr_charge_sch_0[POLICY_YEAR],COUNTA(surr_charge_sch_0[POLICY_YEAR]))),INDEX(surr_charge_sch_0[SURRENDER_CHARGE_PERCENT],MATCH(D384, surr_charge_sch_0[POLICY_YEAR])),INDEX(surr_charge_sch_0[SURRENDER_CHARGE_PERCENT],COUNTA(surr_charge_sch_0[SURRENDER_CHARGE_PERCENT])))</f>
        <v>0</v>
      </c>
      <c r="P384">
        <f>IF((A384=0),INDEX(extract[AVAILABLE_FPWD], 1),(IF(MOD(C384, 12)=0,J384*INDEX(extract[FREE_PWD_PERCENT], 1),P383)))</f>
        <v>8001.2886157059547</v>
      </c>
      <c r="Q384">
        <f t="shared" si="70"/>
        <v>70704.977998685601</v>
      </c>
      <c r="R384">
        <f t="shared" si="71"/>
        <v>0</v>
      </c>
      <c r="S384">
        <f t="shared" si="72"/>
        <v>78706.266614391556</v>
      </c>
      <c r="T384">
        <f t="shared" si="73"/>
        <v>20921.265600889652</v>
      </c>
      <c r="U384">
        <f t="shared" si="74"/>
        <v>0</v>
      </c>
      <c r="V384">
        <f t="shared" si="75"/>
        <v>22804.764989789288</v>
      </c>
      <c r="W384">
        <f t="shared" si="76"/>
        <v>43726.030590678944</v>
      </c>
      <c r="X384">
        <f t="shared" si="77"/>
        <v>95873.677984339738</v>
      </c>
    </row>
    <row r="385" spans="1:24" x14ac:dyDescent="0.3">
      <c r="A385">
        <v>383</v>
      </c>
      <c r="B385">
        <f>IF(A385&gt;0,EOMONTH(B384,1),INDEX(extract[VALUATION_DATE], 1))</f>
        <v>56948</v>
      </c>
      <c r="C385">
        <f>IF(A385=0,DAYS360(INDEX(extract[ISSUE_DATE], 1),B385)/30,C384+1)</f>
        <v>401</v>
      </c>
      <c r="D385">
        <f t="shared" si="65"/>
        <v>34</v>
      </c>
      <c r="E385">
        <f>INDEX(extract[ISSUE_AGE], 1)+D385-1</f>
        <v>81</v>
      </c>
      <c r="F385">
        <f>INDEX(mortality_0[PROBABILITY],MATCH(E385, mortality_0[AGE]))</f>
        <v>5.7664999999999987E-2</v>
      </c>
      <c r="G385">
        <f t="shared" si="66"/>
        <v>4.9373080016688053E-3</v>
      </c>
      <c r="H385">
        <f>INDEX(valuation_rate_0[rate],0+1)</f>
        <v>4.2500000000000003E-2</v>
      </c>
      <c r="I385">
        <f t="shared" si="67"/>
        <v>0.26489411014347269</v>
      </c>
      <c r="J385">
        <f>IF(A385&gt;0,J384+L384-M384-N384,INDEX(extract[FUND_VALUE], 1))</f>
        <v>78382.959382449364</v>
      </c>
      <c r="K385">
        <f>IF((B385&lt;INDEX(extract[GUARANTEE_END], 1)),INDEX(extract[CURRENT_RATE], 1),INDEX(extract[MINIMUM_RATE], 1))</f>
        <v>0.01</v>
      </c>
      <c r="L385">
        <f t="shared" si="68"/>
        <v>65.021652322988871</v>
      </c>
      <c r="M385">
        <f t="shared" si="69"/>
        <v>387.00081255344821</v>
      </c>
      <c r="N385">
        <f>0</f>
        <v>0</v>
      </c>
      <c r="O385">
        <f>IF((D385&lt;=INDEX(surr_charge_sch_0[POLICY_YEAR],COUNTA(surr_charge_sch_0[POLICY_YEAR]))),INDEX(surr_charge_sch_0[SURRENDER_CHARGE_PERCENT],MATCH(D385, surr_charge_sch_0[POLICY_YEAR])),INDEX(surr_charge_sch_0[SURRENDER_CHARGE_PERCENT],COUNTA(surr_charge_sch_0[SURRENDER_CHARGE_PERCENT])))</f>
        <v>0</v>
      </c>
      <c r="P385">
        <f>IF((A385=0),INDEX(extract[AVAILABLE_FPWD], 1),(IF(MOD(C385, 12)=0,J385*INDEX(extract[FREE_PWD_PERCENT], 1),P384)))</f>
        <v>8001.2886157059547</v>
      </c>
      <c r="Q385">
        <f t="shared" si="70"/>
        <v>70381.670766743409</v>
      </c>
      <c r="R385">
        <f t="shared" si="71"/>
        <v>0</v>
      </c>
      <c r="S385">
        <f t="shared" si="72"/>
        <v>78382.959382449364</v>
      </c>
      <c r="T385">
        <f t="shared" si="73"/>
        <v>20763.184276025888</v>
      </c>
      <c r="U385">
        <f t="shared" si="74"/>
        <v>0</v>
      </c>
      <c r="V385">
        <f t="shared" si="75"/>
        <v>22908.059721845599</v>
      </c>
      <c r="W385">
        <f t="shared" si="76"/>
        <v>43671.243997871483</v>
      </c>
      <c r="X385">
        <f t="shared" si="77"/>
        <v>95873.677984339738</v>
      </c>
    </row>
    <row r="386" spans="1:24" x14ac:dyDescent="0.3">
      <c r="A386">
        <v>384</v>
      </c>
      <c r="B386">
        <f>IF(A386&gt;0,EOMONTH(B385,1),INDEX(extract[VALUATION_DATE], 1))</f>
        <v>56979</v>
      </c>
      <c r="C386">
        <f>IF(A386=0,DAYS360(INDEX(extract[ISSUE_DATE], 1),B386)/30,C385+1)</f>
        <v>402</v>
      </c>
      <c r="D386">
        <f t="shared" ref="D386:D449" si="78">_xlfn.FLOOR.MATH(C386/12)+1</f>
        <v>34</v>
      </c>
      <c r="E386">
        <f>INDEX(extract[ISSUE_AGE], 1)+D386-1</f>
        <v>81</v>
      </c>
      <c r="F386">
        <f>INDEX(mortality_0[PROBABILITY],MATCH(E386, mortality_0[AGE]))</f>
        <v>5.7664999999999987E-2</v>
      </c>
      <c r="G386">
        <f t="shared" ref="G386:G449" si="79">1-(1-F386)^(1/12)</f>
        <v>4.9373080016688053E-3</v>
      </c>
      <c r="H386">
        <f>INDEX(valuation_rate_0[rate],0+1)</f>
        <v>4.2500000000000003E-2</v>
      </c>
      <c r="I386">
        <f t="shared" ref="I386:I449" si="80">IF(A386&gt;0,(1+H385)^(-1/12)*I385,1)</f>
        <v>0.26397692364124253</v>
      </c>
      <c r="J386">
        <f>IF(A386&gt;0,J385+L385-M385-N385,INDEX(extract[FUND_VALUE], 1))</f>
        <v>78060.980222218903</v>
      </c>
      <c r="K386">
        <f>IF((B386&lt;INDEX(extract[GUARANTEE_END], 1)),INDEX(extract[CURRENT_RATE], 1),INDEX(extract[MINIMUM_RATE], 1))</f>
        <v>0.01</v>
      </c>
      <c r="L386">
        <f t="shared" ref="L386:L449" si="81">J386*((1+K386)^(1/12)-1)</f>
        <v>64.754558337552524</v>
      </c>
      <c r="M386">
        <f t="shared" ref="M386:M449" si="82">J386*G386</f>
        <v>385.41110226927174</v>
      </c>
      <c r="N386">
        <f>0</f>
        <v>0</v>
      </c>
      <c r="O386">
        <f>IF((D386&lt;=INDEX(surr_charge_sch_0[POLICY_YEAR],COUNTA(surr_charge_sch_0[POLICY_YEAR]))),INDEX(surr_charge_sch_0[SURRENDER_CHARGE_PERCENT],MATCH(D386, surr_charge_sch_0[POLICY_YEAR])),INDEX(surr_charge_sch_0[SURRENDER_CHARGE_PERCENT],COUNTA(surr_charge_sch_0[SURRENDER_CHARGE_PERCENT])))</f>
        <v>0</v>
      </c>
      <c r="P386">
        <f>IF((A386=0),INDEX(extract[AVAILABLE_FPWD], 1),(IF(MOD(C386, 12)=0,J386*INDEX(extract[FREE_PWD_PERCENT], 1),P385)))</f>
        <v>8001.2886157059547</v>
      </c>
      <c r="Q386">
        <f t="shared" ref="Q386:Q449" si="83">J386-P386</f>
        <v>70059.691606512948</v>
      </c>
      <c r="R386">
        <f t="shared" ref="R386:R449" si="84">O386*Q386</f>
        <v>0</v>
      </c>
      <c r="S386">
        <f t="shared" ref="S386:S449" si="85">J386-R386</f>
        <v>78060.980222218903</v>
      </c>
      <c r="T386">
        <f t="shared" ref="T386:T449" si="86">S386*I386</f>
        <v>20606.297415481222</v>
      </c>
      <c r="U386">
        <f t="shared" ref="U386:U449" si="87">IF(A386&gt;0,U385+N385*I385,0)</f>
        <v>0</v>
      </c>
      <c r="V386">
        <f t="shared" ref="V386:V449" si="88">IF(A386&gt;0,V385+M385*I385,0)</f>
        <v>23010.573957711746</v>
      </c>
      <c r="W386">
        <f t="shared" ref="W386:W449" si="89">T386+U386+V386</f>
        <v>43616.871373192967</v>
      </c>
      <c r="X386">
        <f t="shared" ref="X386:X449" si="90">IF((A386=0),W386,(IF(W386&gt;X385,W386,X385)))</f>
        <v>95873.677984339738</v>
      </c>
    </row>
    <row r="387" spans="1:24" x14ac:dyDescent="0.3">
      <c r="A387">
        <v>385</v>
      </c>
      <c r="B387">
        <f>IF(A387&gt;0,EOMONTH(B386,1),INDEX(extract[VALUATION_DATE], 1))</f>
        <v>57010</v>
      </c>
      <c r="C387">
        <f>IF(A387=0,DAYS360(INDEX(extract[ISSUE_DATE], 1),B387)/30,C386+1)</f>
        <v>403</v>
      </c>
      <c r="D387">
        <f t="shared" si="78"/>
        <v>34</v>
      </c>
      <c r="E387">
        <f>INDEX(extract[ISSUE_AGE], 1)+D387-1</f>
        <v>81</v>
      </c>
      <c r="F387">
        <f>INDEX(mortality_0[PROBABILITY],MATCH(E387, mortality_0[AGE]))</f>
        <v>5.7664999999999987E-2</v>
      </c>
      <c r="G387">
        <f t="shared" si="79"/>
        <v>4.9373080016688053E-3</v>
      </c>
      <c r="H387">
        <f>INDEX(valuation_rate_0[rate],0+1)</f>
        <v>4.2500000000000003E-2</v>
      </c>
      <c r="I387">
        <f t="shared" si="80"/>
        <v>0.26306291286488798</v>
      </c>
      <c r="J387">
        <f>IF(A387&gt;0,J386+L386-M386-N386,INDEX(extract[FUND_VALUE], 1))</f>
        <v>77740.323678287183</v>
      </c>
      <c r="K387">
        <f>IF((B387&lt;INDEX(extract[GUARANTEE_END], 1)),INDEX(extract[CURRENT_RATE], 1),INDEX(extract[MINIMUM_RATE], 1))</f>
        <v>0.01</v>
      </c>
      <c r="L387">
        <f t="shared" si="81"/>
        <v>64.488561512746656</v>
      </c>
      <c r="M387">
        <f t="shared" si="82"/>
        <v>383.82792214913019</v>
      </c>
      <c r="N387">
        <f>0</f>
        <v>0</v>
      </c>
      <c r="O387">
        <f>IF((D387&lt;=INDEX(surr_charge_sch_0[POLICY_YEAR],COUNTA(surr_charge_sch_0[POLICY_YEAR]))),INDEX(surr_charge_sch_0[SURRENDER_CHARGE_PERCENT],MATCH(D387, surr_charge_sch_0[POLICY_YEAR])),INDEX(surr_charge_sch_0[SURRENDER_CHARGE_PERCENT],COUNTA(surr_charge_sch_0[SURRENDER_CHARGE_PERCENT])))</f>
        <v>0</v>
      </c>
      <c r="P387">
        <f>IF((A387=0),INDEX(extract[AVAILABLE_FPWD], 1),(IF(MOD(C387, 12)=0,J387*INDEX(extract[FREE_PWD_PERCENT], 1),P386)))</f>
        <v>8001.2886157059547</v>
      </c>
      <c r="Q387">
        <f t="shared" si="83"/>
        <v>69739.035062581228</v>
      </c>
      <c r="R387">
        <f t="shared" si="84"/>
        <v>0</v>
      </c>
      <c r="S387">
        <f t="shared" si="85"/>
        <v>77740.323678287183</v>
      </c>
      <c r="T387">
        <f t="shared" si="86"/>
        <v>20450.59599386945</v>
      </c>
      <c r="U387">
        <f t="shared" si="87"/>
        <v>0</v>
      </c>
      <c r="V387">
        <f t="shared" si="88"/>
        <v>23112.31359482597</v>
      </c>
      <c r="W387">
        <f t="shared" si="89"/>
        <v>43562.909588695416</v>
      </c>
      <c r="X387">
        <f t="shared" si="90"/>
        <v>95873.677984339738</v>
      </c>
    </row>
    <row r="388" spans="1:24" x14ac:dyDescent="0.3">
      <c r="A388">
        <v>386</v>
      </c>
      <c r="B388">
        <f>IF(A388&gt;0,EOMONTH(B387,1),INDEX(extract[VALUATION_DATE], 1))</f>
        <v>57039</v>
      </c>
      <c r="C388">
        <f>IF(A388=0,DAYS360(INDEX(extract[ISSUE_DATE], 1),B388)/30,C387+1)</f>
        <v>404</v>
      </c>
      <c r="D388">
        <f t="shared" si="78"/>
        <v>34</v>
      </c>
      <c r="E388">
        <f>INDEX(extract[ISSUE_AGE], 1)+D388-1</f>
        <v>81</v>
      </c>
      <c r="F388">
        <f>INDEX(mortality_0[PROBABILITY],MATCH(E388, mortality_0[AGE]))</f>
        <v>5.7664999999999987E-2</v>
      </c>
      <c r="G388">
        <f t="shared" si="79"/>
        <v>4.9373080016688053E-3</v>
      </c>
      <c r="H388">
        <f>INDEX(valuation_rate_0[rate],0+1)</f>
        <v>4.2500000000000003E-2</v>
      </c>
      <c r="I388">
        <f t="shared" si="80"/>
        <v>0.26215206681857034</v>
      </c>
      <c r="J388">
        <f>IF(A388&gt;0,J387+L387-M387-N387,INDEX(extract[FUND_VALUE], 1))</f>
        <v>77420.9843176508</v>
      </c>
      <c r="K388">
        <f>IF((B388&lt;INDEX(extract[GUARANTEE_END], 1)),INDEX(extract[CURRENT_RATE], 1),INDEX(extract[MINIMUM_RATE], 1))</f>
        <v>0.01</v>
      </c>
      <c r="L388">
        <f t="shared" si="81"/>
        <v>64.22365734168784</v>
      </c>
      <c r="M388">
        <f t="shared" si="82"/>
        <v>382.25124536861239</v>
      </c>
      <c r="N388">
        <f>0</f>
        <v>0</v>
      </c>
      <c r="O388">
        <f>IF((D388&lt;=INDEX(surr_charge_sch_0[POLICY_YEAR],COUNTA(surr_charge_sch_0[POLICY_YEAR]))),INDEX(surr_charge_sch_0[SURRENDER_CHARGE_PERCENT],MATCH(D388, surr_charge_sch_0[POLICY_YEAR])),INDEX(surr_charge_sch_0[SURRENDER_CHARGE_PERCENT],COUNTA(surr_charge_sch_0[SURRENDER_CHARGE_PERCENT])))</f>
        <v>0</v>
      </c>
      <c r="P388">
        <f>IF((A388=0),INDEX(extract[AVAILABLE_FPWD], 1),(IF(MOD(C388, 12)=0,J388*INDEX(extract[FREE_PWD_PERCENT], 1),P387)))</f>
        <v>8001.2886157059547</v>
      </c>
      <c r="Q388">
        <f t="shared" si="83"/>
        <v>69419.695701944845</v>
      </c>
      <c r="R388">
        <f t="shared" si="84"/>
        <v>0</v>
      </c>
      <c r="S388">
        <f t="shared" si="85"/>
        <v>77420.9843176508</v>
      </c>
      <c r="T388">
        <f t="shared" si="86"/>
        <v>20296.07105400028</v>
      </c>
      <c r="U388">
        <f t="shared" si="87"/>
        <v>0</v>
      </c>
      <c r="V388">
        <f t="shared" si="88"/>
        <v>23213.284486065397</v>
      </c>
      <c r="W388">
        <f t="shared" si="89"/>
        <v>43509.355540065677</v>
      </c>
      <c r="X388">
        <f t="shared" si="90"/>
        <v>95873.677984339738</v>
      </c>
    </row>
    <row r="389" spans="1:24" x14ac:dyDescent="0.3">
      <c r="A389">
        <v>387</v>
      </c>
      <c r="B389">
        <f>IF(A389&gt;0,EOMONTH(B388,1),INDEX(extract[VALUATION_DATE], 1))</f>
        <v>57070</v>
      </c>
      <c r="C389">
        <f>IF(A389=0,DAYS360(INDEX(extract[ISSUE_DATE], 1),B389)/30,C388+1)</f>
        <v>405</v>
      </c>
      <c r="D389">
        <f t="shared" si="78"/>
        <v>34</v>
      </c>
      <c r="E389">
        <f>INDEX(extract[ISSUE_AGE], 1)+D389-1</f>
        <v>81</v>
      </c>
      <c r="F389">
        <f>INDEX(mortality_0[PROBABILITY],MATCH(E389, mortality_0[AGE]))</f>
        <v>5.7664999999999987E-2</v>
      </c>
      <c r="G389">
        <f t="shared" si="79"/>
        <v>4.9373080016688053E-3</v>
      </c>
      <c r="H389">
        <f>INDEX(valuation_rate_0[rate],0+1)</f>
        <v>4.2500000000000003E-2</v>
      </c>
      <c r="I389">
        <f t="shared" si="80"/>
        <v>0.26124437454452359</v>
      </c>
      <c r="J389">
        <f>IF(A389&gt;0,J388+L388-M388-N388,INDEX(extract[FUND_VALUE], 1))</f>
        <v>77102.956729623882</v>
      </c>
      <c r="K389">
        <f>IF((B389&lt;INDEX(extract[GUARANTEE_END], 1)),INDEX(extract[CURRENT_RATE], 1),INDEX(extract[MINIMUM_RATE], 1))</f>
        <v>0.01</v>
      </c>
      <c r="L389">
        <f t="shared" si="81"/>
        <v>63.95984133600593</v>
      </c>
      <c r="M389">
        <f t="shared" si="82"/>
        <v>380.68104521349568</v>
      </c>
      <c r="N389">
        <f>0</f>
        <v>0</v>
      </c>
      <c r="O389">
        <f>IF((D389&lt;=INDEX(surr_charge_sch_0[POLICY_YEAR],COUNTA(surr_charge_sch_0[POLICY_YEAR]))),INDEX(surr_charge_sch_0[SURRENDER_CHARGE_PERCENT],MATCH(D389, surr_charge_sch_0[POLICY_YEAR])),INDEX(surr_charge_sch_0[SURRENDER_CHARGE_PERCENT],COUNTA(surr_charge_sch_0[SURRENDER_CHARGE_PERCENT])))</f>
        <v>0</v>
      </c>
      <c r="P389">
        <f>IF((A389=0),INDEX(extract[AVAILABLE_FPWD], 1),(IF(MOD(C389, 12)=0,J389*INDEX(extract[FREE_PWD_PERCENT], 1),P388)))</f>
        <v>8001.2886157059547</v>
      </c>
      <c r="Q389">
        <f t="shared" si="83"/>
        <v>69101.668113917927</v>
      </c>
      <c r="R389">
        <f t="shared" si="84"/>
        <v>0</v>
      </c>
      <c r="S389">
        <f t="shared" si="85"/>
        <v>77102.956729623882</v>
      </c>
      <c r="T389">
        <f t="shared" si="86"/>
        <v>20142.713706364058</v>
      </c>
      <c r="U389">
        <f t="shared" si="87"/>
        <v>0</v>
      </c>
      <c r="V389">
        <f t="shared" si="88"/>
        <v>23313.492440082751</v>
      </c>
      <c r="W389">
        <f t="shared" si="89"/>
        <v>43456.206146446813</v>
      </c>
      <c r="X389">
        <f t="shared" si="90"/>
        <v>95873.677984339738</v>
      </c>
    </row>
    <row r="390" spans="1:24" x14ac:dyDescent="0.3">
      <c r="A390">
        <v>388</v>
      </c>
      <c r="B390">
        <f>IF(A390&gt;0,EOMONTH(B389,1),INDEX(extract[VALUATION_DATE], 1))</f>
        <v>57100</v>
      </c>
      <c r="C390">
        <f>IF(A390=0,DAYS360(INDEX(extract[ISSUE_DATE], 1),B390)/30,C389+1)</f>
        <v>406</v>
      </c>
      <c r="D390">
        <f t="shared" si="78"/>
        <v>34</v>
      </c>
      <c r="E390">
        <f>INDEX(extract[ISSUE_AGE], 1)+D390-1</f>
        <v>81</v>
      </c>
      <c r="F390">
        <f>INDEX(mortality_0[PROBABILITY],MATCH(E390, mortality_0[AGE]))</f>
        <v>5.7664999999999987E-2</v>
      </c>
      <c r="G390">
        <f t="shared" si="79"/>
        <v>4.9373080016688053E-3</v>
      </c>
      <c r="H390">
        <f>INDEX(valuation_rate_0[rate],0+1)</f>
        <v>4.2500000000000003E-2</v>
      </c>
      <c r="I390">
        <f t="shared" si="80"/>
        <v>0.26033982512292259</v>
      </c>
      <c r="J390">
        <f>IF(A390&gt;0,J389+L389-M389-N389,INDEX(extract[FUND_VALUE], 1))</f>
        <v>76786.235525746393</v>
      </c>
      <c r="K390">
        <f>IF((B390&lt;INDEX(extract[GUARANTEE_END], 1)),INDEX(extract[CURRENT_RATE], 1),INDEX(extract[MINIMUM_RATE], 1))</f>
        <v>0.01</v>
      </c>
      <c r="L390">
        <f t="shared" si="81"/>
        <v>63.697109025767951</v>
      </c>
      <c r="M390">
        <f t="shared" si="82"/>
        <v>379.11729507929317</v>
      </c>
      <c r="N390">
        <f>0</f>
        <v>0</v>
      </c>
      <c r="O390">
        <f>IF((D390&lt;=INDEX(surr_charge_sch_0[POLICY_YEAR],COUNTA(surr_charge_sch_0[POLICY_YEAR]))),INDEX(surr_charge_sch_0[SURRENDER_CHARGE_PERCENT],MATCH(D390, surr_charge_sch_0[POLICY_YEAR])),INDEX(surr_charge_sch_0[SURRENDER_CHARGE_PERCENT],COUNTA(surr_charge_sch_0[SURRENDER_CHARGE_PERCENT])))</f>
        <v>0</v>
      </c>
      <c r="P390">
        <f>IF((A390=0),INDEX(extract[AVAILABLE_FPWD], 1),(IF(MOD(C390, 12)=0,J390*INDEX(extract[FREE_PWD_PERCENT], 1),P389)))</f>
        <v>8001.2886157059547</v>
      </c>
      <c r="Q390">
        <f t="shared" si="83"/>
        <v>68784.946910040439</v>
      </c>
      <c r="R390">
        <f t="shared" si="84"/>
        <v>0</v>
      </c>
      <c r="S390">
        <f t="shared" si="85"/>
        <v>76786.235525746393</v>
      </c>
      <c r="T390">
        <f t="shared" si="86"/>
        <v>19990.515128620362</v>
      </c>
      <c r="U390">
        <f t="shared" si="87"/>
        <v>0</v>
      </c>
      <c r="V390">
        <f t="shared" si="88"/>
        <v>23412.943221640508</v>
      </c>
      <c r="W390">
        <f t="shared" si="89"/>
        <v>43403.458350260873</v>
      </c>
      <c r="X390">
        <f t="shared" si="90"/>
        <v>95873.677984339738</v>
      </c>
    </row>
    <row r="391" spans="1:24" x14ac:dyDescent="0.3">
      <c r="A391">
        <v>389</v>
      </c>
      <c r="B391">
        <f>IF(A391&gt;0,EOMONTH(B390,1),INDEX(extract[VALUATION_DATE], 1))</f>
        <v>57131</v>
      </c>
      <c r="C391">
        <f>IF(A391=0,DAYS360(INDEX(extract[ISSUE_DATE], 1),B391)/30,C390+1)</f>
        <v>407</v>
      </c>
      <c r="D391">
        <f t="shared" si="78"/>
        <v>34</v>
      </c>
      <c r="E391">
        <f>INDEX(extract[ISSUE_AGE], 1)+D391-1</f>
        <v>81</v>
      </c>
      <c r="F391">
        <f>INDEX(mortality_0[PROBABILITY],MATCH(E391, mortality_0[AGE]))</f>
        <v>5.7664999999999987E-2</v>
      </c>
      <c r="G391">
        <f t="shared" si="79"/>
        <v>4.9373080016688053E-3</v>
      </c>
      <c r="H391">
        <f>INDEX(valuation_rate_0[rate],0+1)</f>
        <v>4.2500000000000003E-2</v>
      </c>
      <c r="I391">
        <f t="shared" si="80"/>
        <v>0.25943840767175175</v>
      </c>
      <c r="J391">
        <f>IF(A391&gt;0,J390+L390-M390-N390,INDEX(extract[FUND_VALUE], 1))</f>
        <v>76470.815339692868</v>
      </c>
      <c r="K391">
        <f>IF((B391&lt;INDEX(extract[GUARANTEE_END], 1)),INDEX(extract[CURRENT_RATE], 1),INDEX(extract[MINIMUM_RATE], 1))</f>
        <v>0.01</v>
      </c>
      <c r="L391">
        <f t="shared" si="81"/>
        <v>63.435455959402397</v>
      </c>
      <c r="M391">
        <f t="shared" si="82"/>
        <v>377.5599684708032</v>
      </c>
      <c r="N391">
        <f>0</f>
        <v>0</v>
      </c>
      <c r="O391">
        <f>IF((D391&lt;=INDEX(surr_charge_sch_0[POLICY_YEAR],COUNTA(surr_charge_sch_0[POLICY_YEAR]))),INDEX(surr_charge_sch_0[SURRENDER_CHARGE_PERCENT],MATCH(D391, surr_charge_sch_0[POLICY_YEAR])),INDEX(surr_charge_sch_0[SURRENDER_CHARGE_PERCENT],COUNTA(surr_charge_sch_0[SURRENDER_CHARGE_PERCENT])))</f>
        <v>0</v>
      </c>
      <c r="P391">
        <f>IF((A391=0),INDEX(extract[AVAILABLE_FPWD], 1),(IF(MOD(C391, 12)=0,J391*INDEX(extract[FREE_PWD_PERCENT], 1),P390)))</f>
        <v>8001.2886157059547</v>
      </c>
      <c r="Q391">
        <f t="shared" si="83"/>
        <v>68469.526723986914</v>
      </c>
      <c r="R391">
        <f t="shared" si="84"/>
        <v>0</v>
      </c>
      <c r="S391">
        <f t="shared" si="85"/>
        <v>76470.815339692868</v>
      </c>
      <c r="T391">
        <f t="shared" si="86"/>
        <v>19839.466565090486</v>
      </c>
      <c r="U391">
        <f t="shared" si="87"/>
        <v>0</v>
      </c>
      <c r="V391">
        <f t="shared" si="88"/>
        <v>23511.642551942525</v>
      </c>
      <c r="W391">
        <f t="shared" si="89"/>
        <v>43351.109117033011</v>
      </c>
      <c r="X391">
        <f t="shared" si="90"/>
        <v>95873.677984339738</v>
      </c>
    </row>
    <row r="392" spans="1:24" x14ac:dyDescent="0.3">
      <c r="A392">
        <v>390</v>
      </c>
      <c r="B392">
        <f>IF(A392&gt;0,EOMONTH(B391,1),INDEX(extract[VALUATION_DATE], 1))</f>
        <v>57161</v>
      </c>
      <c r="C392">
        <f>IF(A392=0,DAYS360(INDEX(extract[ISSUE_DATE], 1),B392)/30,C391+1)</f>
        <v>408</v>
      </c>
      <c r="D392">
        <f t="shared" si="78"/>
        <v>35</v>
      </c>
      <c r="E392">
        <f>INDEX(extract[ISSUE_AGE], 1)+D392-1</f>
        <v>82</v>
      </c>
      <c r="F392">
        <f>INDEX(mortality_0[PROBABILITY],MATCH(E392, mortality_0[AGE]))</f>
        <v>6.3590999999999995E-2</v>
      </c>
      <c r="G392">
        <f t="shared" si="79"/>
        <v>5.460282513227388E-3</v>
      </c>
      <c r="H392">
        <f>INDEX(valuation_rate_0[rate],0+1)</f>
        <v>4.2500000000000003E-2</v>
      </c>
      <c r="I392">
        <f t="shared" si="80"/>
        <v>0.25854011134667404</v>
      </c>
      <c r="J392">
        <f>IF(A392&gt;0,J391+L391-M391-N391,INDEX(extract[FUND_VALUE], 1))</f>
        <v>76156.690827181475</v>
      </c>
      <c r="K392">
        <f>IF((B392&lt;INDEX(extract[GUARANTEE_END], 1)),INDEX(extract[CURRENT_RATE], 1),INDEX(extract[MINIMUM_RATE], 1))</f>
        <v>0.01</v>
      </c>
      <c r="L392">
        <f t="shared" si="81"/>
        <v>63.174877703623793</v>
      </c>
      <c r="M392">
        <f t="shared" si="82"/>
        <v>415.83704718892363</v>
      </c>
      <c r="N392">
        <f>0</f>
        <v>0</v>
      </c>
      <c r="O392">
        <f>IF((D392&lt;=INDEX(surr_charge_sch_0[POLICY_YEAR],COUNTA(surr_charge_sch_0[POLICY_YEAR]))),INDEX(surr_charge_sch_0[SURRENDER_CHARGE_PERCENT],MATCH(D392, surr_charge_sch_0[POLICY_YEAR])),INDEX(surr_charge_sch_0[SURRENDER_CHARGE_PERCENT],COUNTA(surr_charge_sch_0[SURRENDER_CHARGE_PERCENT])))</f>
        <v>0</v>
      </c>
      <c r="P392">
        <f>IF((A392=0),INDEX(extract[AVAILABLE_FPWD], 1),(IF(MOD(C392, 12)=0,J392*INDEX(extract[FREE_PWD_PERCENT], 1),P391)))</f>
        <v>7615.6690827181483</v>
      </c>
      <c r="Q392">
        <f t="shared" si="83"/>
        <v>68541.021744463331</v>
      </c>
      <c r="R392">
        <f t="shared" si="84"/>
        <v>0</v>
      </c>
      <c r="S392">
        <f t="shared" si="85"/>
        <v>76156.690827181475</v>
      </c>
      <c r="T392">
        <f t="shared" si="86"/>
        <v>19689.55932625373</v>
      </c>
      <c r="U392">
        <f t="shared" si="87"/>
        <v>0</v>
      </c>
      <c r="V392">
        <f t="shared" si="88"/>
        <v>23609.596108963186</v>
      </c>
      <c r="W392">
        <f t="shared" si="89"/>
        <v>43299.155435216919</v>
      </c>
      <c r="X392">
        <f t="shared" si="90"/>
        <v>95873.677984339738</v>
      </c>
    </row>
    <row r="393" spans="1:24" x14ac:dyDescent="0.3">
      <c r="A393">
        <v>391</v>
      </c>
      <c r="B393">
        <f>IF(A393&gt;0,EOMONTH(B392,1),INDEX(extract[VALUATION_DATE], 1))</f>
        <v>57192</v>
      </c>
      <c r="C393">
        <f>IF(A393=0,DAYS360(INDEX(extract[ISSUE_DATE], 1),B393)/30,C392+1)</f>
        <v>409</v>
      </c>
      <c r="D393">
        <f t="shared" si="78"/>
        <v>35</v>
      </c>
      <c r="E393">
        <f>INDEX(extract[ISSUE_AGE], 1)+D393-1</f>
        <v>82</v>
      </c>
      <c r="F393">
        <f>INDEX(mortality_0[PROBABILITY],MATCH(E393, mortality_0[AGE]))</f>
        <v>6.3590999999999995E-2</v>
      </c>
      <c r="G393">
        <f t="shared" si="79"/>
        <v>5.460282513227388E-3</v>
      </c>
      <c r="H393">
        <f>INDEX(valuation_rate_0[rate],0+1)</f>
        <v>4.2500000000000003E-2</v>
      </c>
      <c r="I393">
        <f t="shared" si="80"/>
        <v>0.25764492534090061</v>
      </c>
      <c r="J393">
        <f>IF(A393&gt;0,J392+L392-M392-N392,INDEX(extract[FUND_VALUE], 1))</f>
        <v>75804.028657696181</v>
      </c>
      <c r="K393">
        <f>IF((B393&lt;INDEX(extract[GUARANTEE_END], 1)),INDEX(extract[CURRENT_RATE], 1),INDEX(extract[MINIMUM_RATE], 1))</f>
        <v>0.01</v>
      </c>
      <c r="L393">
        <f t="shared" si="81"/>
        <v>62.882330992547729</v>
      </c>
      <c r="M393">
        <f t="shared" si="82"/>
        <v>413.91141211180627</v>
      </c>
      <c r="N393">
        <f>0</f>
        <v>0</v>
      </c>
      <c r="O393">
        <f>IF((D393&lt;=INDEX(surr_charge_sch_0[POLICY_YEAR],COUNTA(surr_charge_sch_0[POLICY_YEAR]))),INDEX(surr_charge_sch_0[SURRENDER_CHARGE_PERCENT],MATCH(D393, surr_charge_sch_0[POLICY_YEAR])),INDEX(surr_charge_sch_0[SURRENDER_CHARGE_PERCENT],COUNTA(surr_charge_sch_0[SURRENDER_CHARGE_PERCENT])))</f>
        <v>0</v>
      </c>
      <c r="P393">
        <f>IF((A393=0),INDEX(extract[AVAILABLE_FPWD], 1),(IF(MOD(C393, 12)=0,J393*INDEX(extract[FREE_PWD_PERCENT], 1),P392)))</f>
        <v>7615.6690827181483</v>
      </c>
      <c r="Q393">
        <f t="shared" si="83"/>
        <v>68188.359574978036</v>
      </c>
      <c r="R393">
        <f t="shared" si="84"/>
        <v>0</v>
      </c>
      <c r="S393">
        <f t="shared" si="85"/>
        <v>75804.028657696181</v>
      </c>
      <c r="T393">
        <f t="shared" si="86"/>
        <v>19530.523304051621</v>
      </c>
      <c r="U393">
        <f t="shared" si="87"/>
        <v>0</v>
      </c>
      <c r="V393">
        <f t="shared" si="88"/>
        <v>23717.106665445481</v>
      </c>
      <c r="W393">
        <f t="shared" si="89"/>
        <v>43247.629969497102</v>
      </c>
      <c r="X393">
        <f t="shared" si="90"/>
        <v>95873.677984339738</v>
      </c>
    </row>
    <row r="394" spans="1:24" x14ac:dyDescent="0.3">
      <c r="A394">
        <v>392</v>
      </c>
      <c r="B394">
        <f>IF(A394&gt;0,EOMONTH(B393,1),INDEX(extract[VALUATION_DATE], 1))</f>
        <v>57223</v>
      </c>
      <c r="C394">
        <f>IF(A394=0,DAYS360(INDEX(extract[ISSUE_DATE], 1),B394)/30,C393+1)</f>
        <v>410</v>
      </c>
      <c r="D394">
        <f t="shared" si="78"/>
        <v>35</v>
      </c>
      <c r="E394">
        <f>INDEX(extract[ISSUE_AGE], 1)+D394-1</f>
        <v>82</v>
      </c>
      <c r="F394">
        <f>INDEX(mortality_0[PROBABILITY],MATCH(E394, mortality_0[AGE]))</f>
        <v>6.3590999999999995E-2</v>
      </c>
      <c r="G394">
        <f t="shared" si="79"/>
        <v>5.460282513227388E-3</v>
      </c>
      <c r="H394">
        <f>INDEX(valuation_rate_0[rate],0+1)</f>
        <v>4.2500000000000003E-2</v>
      </c>
      <c r="I394">
        <f t="shared" si="80"/>
        <v>0.25675283888506067</v>
      </c>
      <c r="J394">
        <f>IF(A394&gt;0,J393+L393-M393-N393,INDEX(extract[FUND_VALUE], 1))</f>
        <v>75452.999576576927</v>
      </c>
      <c r="K394">
        <f>IF((B394&lt;INDEX(extract[GUARANTEE_END], 1)),INDEX(extract[CURRENT_RATE], 1),INDEX(extract[MINIMUM_RATE], 1))</f>
        <v>0.01</v>
      </c>
      <c r="L394">
        <f t="shared" si="81"/>
        <v>62.591138990515397</v>
      </c>
      <c r="M394">
        <f t="shared" si="82"/>
        <v>411.9946941585365</v>
      </c>
      <c r="N394">
        <f>0</f>
        <v>0</v>
      </c>
      <c r="O394">
        <f>IF((D394&lt;=INDEX(surr_charge_sch_0[POLICY_YEAR],COUNTA(surr_charge_sch_0[POLICY_YEAR]))),INDEX(surr_charge_sch_0[SURRENDER_CHARGE_PERCENT],MATCH(D394, surr_charge_sch_0[POLICY_YEAR])),INDEX(surr_charge_sch_0[SURRENDER_CHARGE_PERCENT],COUNTA(surr_charge_sch_0[SURRENDER_CHARGE_PERCENT])))</f>
        <v>0</v>
      </c>
      <c r="P394">
        <f>IF((A394=0),INDEX(extract[AVAILABLE_FPWD], 1),(IF(MOD(C394, 12)=0,J394*INDEX(extract[FREE_PWD_PERCENT], 1),P393)))</f>
        <v>7615.6690827181483</v>
      </c>
      <c r="Q394">
        <f t="shared" si="83"/>
        <v>67837.330493858783</v>
      </c>
      <c r="R394">
        <f t="shared" si="84"/>
        <v>0</v>
      </c>
      <c r="S394">
        <f t="shared" si="85"/>
        <v>75452.999576576927</v>
      </c>
      <c r="T394">
        <f t="shared" si="86"/>
        <v>19372.771843679406</v>
      </c>
      <c r="U394">
        <f t="shared" si="87"/>
        <v>0</v>
      </c>
      <c r="V394">
        <f t="shared" si="88"/>
        <v>23823.748840316774</v>
      </c>
      <c r="W394">
        <f t="shared" si="89"/>
        <v>43196.520683996176</v>
      </c>
      <c r="X394">
        <f t="shared" si="90"/>
        <v>95873.677984339738</v>
      </c>
    </row>
    <row r="395" spans="1:24" x14ac:dyDescent="0.3">
      <c r="A395">
        <v>393</v>
      </c>
      <c r="B395">
        <f>IF(A395&gt;0,EOMONTH(B394,1),INDEX(extract[VALUATION_DATE], 1))</f>
        <v>57253</v>
      </c>
      <c r="C395">
        <f>IF(A395=0,DAYS360(INDEX(extract[ISSUE_DATE], 1),B395)/30,C394+1)</f>
        <v>411</v>
      </c>
      <c r="D395">
        <f t="shared" si="78"/>
        <v>35</v>
      </c>
      <c r="E395">
        <f>INDEX(extract[ISSUE_AGE], 1)+D395-1</f>
        <v>82</v>
      </c>
      <c r="F395">
        <f>INDEX(mortality_0[PROBABILITY],MATCH(E395, mortality_0[AGE]))</f>
        <v>6.3590999999999995E-2</v>
      </c>
      <c r="G395">
        <f t="shared" si="79"/>
        <v>5.460282513227388E-3</v>
      </c>
      <c r="H395">
        <f>INDEX(valuation_rate_0[rate],0+1)</f>
        <v>4.2500000000000003E-2</v>
      </c>
      <c r="I395">
        <f t="shared" si="80"/>
        <v>0.25586384124707207</v>
      </c>
      <c r="J395">
        <f>IF(A395&gt;0,J394+L394-M394-N394,INDEX(extract[FUND_VALUE], 1))</f>
        <v>75103.596021408899</v>
      </c>
      <c r="K395">
        <f>IF((B395&lt;INDEX(extract[GUARANTEE_END], 1)),INDEX(extract[CURRENT_RATE], 1),INDEX(extract[MINIMUM_RATE], 1))</f>
        <v>0.01</v>
      </c>
      <c r="L395">
        <f t="shared" si="81"/>
        <v>62.301295424215468</v>
      </c>
      <c r="M395">
        <f t="shared" si="82"/>
        <v>410.08685203619302</v>
      </c>
      <c r="N395">
        <f>0</f>
        <v>0</v>
      </c>
      <c r="O395">
        <f>IF((D395&lt;=INDEX(surr_charge_sch_0[POLICY_YEAR],COUNTA(surr_charge_sch_0[POLICY_YEAR]))),INDEX(surr_charge_sch_0[SURRENDER_CHARGE_PERCENT],MATCH(D395, surr_charge_sch_0[POLICY_YEAR])),INDEX(surr_charge_sch_0[SURRENDER_CHARGE_PERCENT],COUNTA(surr_charge_sch_0[SURRENDER_CHARGE_PERCENT])))</f>
        <v>0</v>
      </c>
      <c r="P395">
        <f>IF((A395=0),INDEX(extract[AVAILABLE_FPWD], 1),(IF(MOD(C395, 12)=0,J395*INDEX(extract[FREE_PWD_PERCENT], 1),P394)))</f>
        <v>7615.6690827181483</v>
      </c>
      <c r="Q395">
        <f t="shared" si="83"/>
        <v>67487.926938690754</v>
      </c>
      <c r="R395">
        <f t="shared" si="84"/>
        <v>0</v>
      </c>
      <c r="S395">
        <f t="shared" si="85"/>
        <v>75103.596021408899</v>
      </c>
      <c r="T395">
        <f t="shared" si="86"/>
        <v>19216.294569506001</v>
      </c>
      <c r="U395">
        <f t="shared" si="87"/>
        <v>0</v>
      </c>
      <c r="V395">
        <f t="shared" si="88"/>
        <v>23929.52964764756</v>
      </c>
      <c r="W395">
        <f t="shared" si="89"/>
        <v>43145.82421715356</v>
      </c>
      <c r="X395">
        <f t="shared" si="90"/>
        <v>95873.677984339738</v>
      </c>
    </row>
    <row r="396" spans="1:24" x14ac:dyDescent="0.3">
      <c r="A396">
        <v>394</v>
      </c>
      <c r="B396">
        <f>IF(A396&gt;0,EOMONTH(B395,1),INDEX(extract[VALUATION_DATE], 1))</f>
        <v>57284</v>
      </c>
      <c r="C396">
        <f>IF(A396=0,DAYS360(INDEX(extract[ISSUE_DATE], 1),B396)/30,C395+1)</f>
        <v>412</v>
      </c>
      <c r="D396">
        <f t="shared" si="78"/>
        <v>35</v>
      </c>
      <c r="E396">
        <f>INDEX(extract[ISSUE_AGE], 1)+D396-1</f>
        <v>82</v>
      </c>
      <c r="F396">
        <f>INDEX(mortality_0[PROBABILITY],MATCH(E396, mortality_0[AGE]))</f>
        <v>6.3590999999999995E-2</v>
      </c>
      <c r="G396">
        <f t="shared" si="79"/>
        <v>5.460282513227388E-3</v>
      </c>
      <c r="H396">
        <f>INDEX(valuation_rate_0[rate],0+1)</f>
        <v>4.2500000000000003E-2</v>
      </c>
      <c r="I396">
        <f t="shared" si="80"/>
        <v>0.254977921732012</v>
      </c>
      <c r="J396">
        <f>IF(A396&gt;0,J395+L395-M395-N395,INDEX(extract[FUND_VALUE], 1))</f>
        <v>74755.810464796916</v>
      </c>
      <c r="K396">
        <f>IF((B396&lt;INDEX(extract[GUARANTEE_END], 1)),INDEX(extract[CURRENT_RATE], 1),INDEX(extract[MINIMUM_RATE], 1))</f>
        <v>0.01</v>
      </c>
      <c r="L396">
        <f t="shared" si="81"/>
        <v>62.012794049386734</v>
      </c>
      <c r="M396">
        <f t="shared" si="82"/>
        <v>408.18784464307157</v>
      </c>
      <c r="N396">
        <f>0</f>
        <v>0</v>
      </c>
      <c r="O396">
        <f>IF((D396&lt;=INDEX(surr_charge_sch_0[POLICY_YEAR],COUNTA(surr_charge_sch_0[POLICY_YEAR]))),INDEX(surr_charge_sch_0[SURRENDER_CHARGE_PERCENT],MATCH(D396, surr_charge_sch_0[POLICY_YEAR])),INDEX(surr_charge_sch_0[SURRENDER_CHARGE_PERCENT],COUNTA(surr_charge_sch_0[SURRENDER_CHARGE_PERCENT])))</f>
        <v>0</v>
      </c>
      <c r="P396">
        <f>IF((A396=0),INDEX(extract[AVAILABLE_FPWD], 1),(IF(MOD(C396, 12)=0,J396*INDEX(extract[FREE_PWD_PERCENT], 1),P395)))</f>
        <v>7615.6690827181483</v>
      </c>
      <c r="Q396">
        <f t="shared" si="83"/>
        <v>67140.141382078771</v>
      </c>
      <c r="R396">
        <f t="shared" si="84"/>
        <v>0</v>
      </c>
      <c r="S396">
        <f t="shared" si="85"/>
        <v>74755.810464796916</v>
      </c>
      <c r="T396">
        <f t="shared" si="86"/>
        <v>19061.08118970611</v>
      </c>
      <c r="U396">
        <f t="shared" si="87"/>
        <v>0</v>
      </c>
      <c r="V396">
        <f t="shared" si="88"/>
        <v>24034.456044854458</v>
      </c>
      <c r="W396">
        <f t="shared" si="89"/>
        <v>43095.537234560572</v>
      </c>
      <c r="X396">
        <f t="shared" si="90"/>
        <v>95873.677984339738</v>
      </c>
    </row>
    <row r="397" spans="1:24" x14ac:dyDescent="0.3">
      <c r="A397">
        <v>395</v>
      </c>
      <c r="B397">
        <f>IF(A397&gt;0,EOMONTH(B396,1),INDEX(extract[VALUATION_DATE], 1))</f>
        <v>57314</v>
      </c>
      <c r="C397">
        <f>IF(A397=0,DAYS360(INDEX(extract[ISSUE_DATE], 1),B397)/30,C396+1)</f>
        <v>413</v>
      </c>
      <c r="D397">
        <f t="shared" si="78"/>
        <v>35</v>
      </c>
      <c r="E397">
        <f>INDEX(extract[ISSUE_AGE], 1)+D397-1</f>
        <v>82</v>
      </c>
      <c r="F397">
        <f>INDEX(mortality_0[PROBABILITY],MATCH(E397, mortality_0[AGE]))</f>
        <v>6.3590999999999995E-2</v>
      </c>
      <c r="G397">
        <f t="shared" si="79"/>
        <v>5.460282513227388E-3</v>
      </c>
      <c r="H397">
        <f>INDEX(valuation_rate_0[rate],0+1)</f>
        <v>4.2500000000000003E-2</v>
      </c>
      <c r="I397">
        <f t="shared" si="80"/>
        <v>0.25409506968198858</v>
      </c>
      <c r="J397">
        <f>IF(A397&gt;0,J396+L396-M396-N396,INDEX(extract[FUND_VALUE], 1))</f>
        <v>74409.635414203221</v>
      </c>
      <c r="K397">
        <f>IF((B397&lt;INDEX(extract[GUARANTEE_END], 1)),INDEX(extract[CURRENT_RATE], 1),INDEX(extract[MINIMUM_RATE], 1))</f>
        <v>0.01</v>
      </c>
      <c r="L397">
        <f t="shared" si="81"/>
        <v>61.725628650683554</v>
      </c>
      <c r="M397">
        <f t="shared" si="82"/>
        <v>406.29763106779922</v>
      </c>
      <c r="N397">
        <f>0</f>
        <v>0</v>
      </c>
      <c r="O397">
        <f>IF((D397&lt;=INDEX(surr_charge_sch_0[POLICY_YEAR],COUNTA(surr_charge_sch_0[POLICY_YEAR]))),INDEX(surr_charge_sch_0[SURRENDER_CHARGE_PERCENT],MATCH(D397, surr_charge_sch_0[POLICY_YEAR])),INDEX(surr_charge_sch_0[SURRENDER_CHARGE_PERCENT],COUNTA(surr_charge_sch_0[SURRENDER_CHARGE_PERCENT])))</f>
        <v>0</v>
      </c>
      <c r="P397">
        <f>IF((A397=0),INDEX(extract[AVAILABLE_FPWD], 1),(IF(MOD(C397, 12)=0,J397*INDEX(extract[FREE_PWD_PERCENT], 1),P396)))</f>
        <v>7615.6690827181483</v>
      </c>
      <c r="Q397">
        <f t="shared" si="83"/>
        <v>66793.966331485077</v>
      </c>
      <c r="R397">
        <f t="shared" si="84"/>
        <v>0</v>
      </c>
      <c r="S397">
        <f t="shared" si="85"/>
        <v>74409.635414203221</v>
      </c>
      <c r="T397">
        <f t="shared" si="86"/>
        <v>18907.121495583335</v>
      </c>
      <c r="U397">
        <f t="shared" si="87"/>
        <v>0</v>
      </c>
      <c r="V397">
        <f t="shared" si="88"/>
        <v>24138.534933157818</v>
      </c>
      <c r="W397">
        <f t="shared" si="89"/>
        <v>43045.656428741153</v>
      </c>
      <c r="X397">
        <f t="shared" si="90"/>
        <v>95873.677984339738</v>
      </c>
    </row>
    <row r="398" spans="1:24" x14ac:dyDescent="0.3">
      <c r="A398">
        <v>396</v>
      </c>
      <c r="B398">
        <f>IF(A398&gt;0,EOMONTH(B397,1),INDEX(extract[VALUATION_DATE], 1))</f>
        <v>57345</v>
      </c>
      <c r="C398">
        <f>IF(A398=0,DAYS360(INDEX(extract[ISSUE_DATE], 1),B398)/30,C397+1)</f>
        <v>414</v>
      </c>
      <c r="D398">
        <f t="shared" si="78"/>
        <v>35</v>
      </c>
      <c r="E398">
        <f>INDEX(extract[ISSUE_AGE], 1)+D398-1</f>
        <v>82</v>
      </c>
      <c r="F398">
        <f>INDEX(mortality_0[PROBABILITY],MATCH(E398, mortality_0[AGE]))</f>
        <v>6.3590999999999995E-2</v>
      </c>
      <c r="G398">
        <f t="shared" si="79"/>
        <v>5.460282513227388E-3</v>
      </c>
      <c r="H398">
        <f>INDEX(valuation_rate_0[rate],0+1)</f>
        <v>4.2500000000000003E-2</v>
      </c>
      <c r="I398">
        <f t="shared" si="80"/>
        <v>0.25321527447601244</v>
      </c>
      <c r="J398">
        <f>IF(A398&gt;0,J397+L397-M397-N397,INDEX(extract[FUND_VALUE], 1))</f>
        <v>74065.063411786105</v>
      </c>
      <c r="K398">
        <f>IF((B398&lt;INDEX(extract[GUARANTEE_END], 1)),INDEX(extract[CURRENT_RATE], 1),INDEX(extract[MINIMUM_RATE], 1))</f>
        <v>0.01</v>
      </c>
      <c r="L398">
        <f t="shared" si="81"/>
        <v>61.439793041541975</v>
      </c>
      <c r="M398">
        <f t="shared" si="82"/>
        <v>404.41617058845327</v>
      </c>
      <c r="N398">
        <f>0</f>
        <v>0</v>
      </c>
      <c r="O398">
        <f>IF((D398&lt;=INDEX(surr_charge_sch_0[POLICY_YEAR],COUNTA(surr_charge_sch_0[POLICY_YEAR]))),INDEX(surr_charge_sch_0[SURRENDER_CHARGE_PERCENT],MATCH(D398, surr_charge_sch_0[POLICY_YEAR])),INDEX(surr_charge_sch_0[SURRENDER_CHARGE_PERCENT],COUNTA(surr_charge_sch_0[SURRENDER_CHARGE_PERCENT])))</f>
        <v>0</v>
      </c>
      <c r="P398">
        <f>IF((A398=0),INDEX(extract[AVAILABLE_FPWD], 1),(IF(MOD(C398, 12)=0,J398*INDEX(extract[FREE_PWD_PERCENT], 1),P397)))</f>
        <v>7615.6690827181483</v>
      </c>
      <c r="Q398">
        <f t="shared" si="83"/>
        <v>66449.39432906796</v>
      </c>
      <c r="R398">
        <f t="shared" si="84"/>
        <v>0</v>
      </c>
      <c r="S398">
        <f t="shared" si="85"/>
        <v>74065.063411786105</v>
      </c>
      <c r="T398">
        <f t="shared" si="86"/>
        <v>18754.405360898683</v>
      </c>
      <c r="U398">
        <f t="shared" si="87"/>
        <v>0</v>
      </c>
      <c r="V398">
        <f t="shared" si="88"/>
        <v>24241.773158035616</v>
      </c>
      <c r="W398">
        <f t="shared" si="89"/>
        <v>42996.178518934299</v>
      </c>
      <c r="X398">
        <f t="shared" si="90"/>
        <v>95873.677984339738</v>
      </c>
    </row>
    <row r="399" spans="1:24" x14ac:dyDescent="0.3">
      <c r="A399">
        <v>397</v>
      </c>
      <c r="B399">
        <f>IF(A399&gt;0,EOMONTH(B398,1),INDEX(extract[VALUATION_DATE], 1))</f>
        <v>57376</v>
      </c>
      <c r="C399">
        <f>IF(A399=0,DAYS360(INDEX(extract[ISSUE_DATE], 1),B399)/30,C398+1)</f>
        <v>415</v>
      </c>
      <c r="D399">
        <f t="shared" si="78"/>
        <v>35</v>
      </c>
      <c r="E399">
        <f>INDEX(extract[ISSUE_AGE], 1)+D399-1</f>
        <v>82</v>
      </c>
      <c r="F399">
        <f>INDEX(mortality_0[PROBABILITY],MATCH(E399, mortality_0[AGE]))</f>
        <v>6.3590999999999995E-2</v>
      </c>
      <c r="G399">
        <f t="shared" si="79"/>
        <v>5.460282513227388E-3</v>
      </c>
      <c r="H399">
        <f>INDEX(valuation_rate_0[rate],0+1)</f>
        <v>4.2500000000000003E-2</v>
      </c>
      <c r="I399">
        <f t="shared" si="80"/>
        <v>0.25233852552986902</v>
      </c>
      <c r="J399">
        <f>IF(A399&gt;0,J398+L398-M398-N398,INDEX(extract[FUND_VALUE], 1))</f>
        <v>73722.087034239201</v>
      </c>
      <c r="K399">
        <f>IF((B399&lt;INDEX(extract[GUARANTEE_END], 1)),INDEX(extract[CURRENT_RATE], 1),INDEX(extract[MINIMUM_RATE], 1))</f>
        <v>0.01</v>
      </c>
      <c r="L399">
        <f t="shared" si="81"/>
        <v>61.155281064046441</v>
      </c>
      <c r="M399">
        <f t="shared" si="82"/>
        <v>402.54342267168386</v>
      </c>
      <c r="N399">
        <f>0</f>
        <v>0</v>
      </c>
      <c r="O399">
        <f>IF((D399&lt;=INDEX(surr_charge_sch_0[POLICY_YEAR],COUNTA(surr_charge_sch_0[POLICY_YEAR]))),INDEX(surr_charge_sch_0[SURRENDER_CHARGE_PERCENT],MATCH(D399, surr_charge_sch_0[POLICY_YEAR])),INDEX(surr_charge_sch_0[SURRENDER_CHARGE_PERCENT],COUNTA(surr_charge_sch_0[SURRENDER_CHARGE_PERCENT])))</f>
        <v>0</v>
      </c>
      <c r="P399">
        <f>IF((A399=0),INDEX(extract[AVAILABLE_FPWD], 1),(IF(MOD(C399, 12)=0,J399*INDEX(extract[FREE_PWD_PERCENT], 1),P398)))</f>
        <v>7615.6690827181483</v>
      </c>
      <c r="Q399">
        <f t="shared" si="83"/>
        <v>66106.417951521056</v>
      </c>
      <c r="R399">
        <f t="shared" si="84"/>
        <v>0</v>
      </c>
      <c r="S399">
        <f t="shared" si="85"/>
        <v>73722.087034239201</v>
      </c>
      <c r="T399">
        <f t="shared" si="86"/>
        <v>18602.922741204595</v>
      </c>
      <c r="U399">
        <f t="shared" si="87"/>
        <v>0</v>
      </c>
      <c r="V399">
        <f t="shared" si="88"/>
        <v>24344.177509673707</v>
      </c>
      <c r="W399">
        <f t="shared" si="89"/>
        <v>42947.100250878299</v>
      </c>
      <c r="X399">
        <f t="shared" si="90"/>
        <v>95873.677984339738</v>
      </c>
    </row>
    <row r="400" spans="1:24" x14ac:dyDescent="0.3">
      <c r="A400">
        <v>398</v>
      </c>
      <c r="B400">
        <f>IF(A400&gt;0,EOMONTH(B399,1),INDEX(extract[VALUATION_DATE], 1))</f>
        <v>57404</v>
      </c>
      <c r="C400">
        <f>IF(A400=0,DAYS360(INDEX(extract[ISSUE_DATE], 1),B400)/30,C399+1)</f>
        <v>416</v>
      </c>
      <c r="D400">
        <f t="shared" si="78"/>
        <v>35</v>
      </c>
      <c r="E400">
        <f>INDEX(extract[ISSUE_AGE], 1)+D400-1</f>
        <v>82</v>
      </c>
      <c r="F400">
        <f>INDEX(mortality_0[PROBABILITY],MATCH(E400, mortality_0[AGE]))</f>
        <v>6.3590999999999995E-2</v>
      </c>
      <c r="G400">
        <f t="shared" si="79"/>
        <v>5.460282513227388E-3</v>
      </c>
      <c r="H400">
        <f>INDEX(valuation_rate_0[rate],0+1)</f>
        <v>4.2500000000000003E-2</v>
      </c>
      <c r="I400">
        <f t="shared" si="80"/>
        <v>0.25146481229599116</v>
      </c>
      <c r="J400">
        <f>IF(A400&gt;0,J399+L399-M399-N399,INDEX(extract[FUND_VALUE], 1))</f>
        <v>73380.698892631553</v>
      </c>
      <c r="K400">
        <f>IF((B400&lt;INDEX(extract[GUARANTEE_END], 1)),INDEX(extract[CURRENT_RATE], 1),INDEX(extract[MINIMUM_RATE], 1))</f>
        <v>0.01</v>
      </c>
      <c r="L400">
        <f t="shared" si="81"/>
        <v>60.872086588797089</v>
      </c>
      <c r="M400">
        <f t="shared" si="82"/>
        <v>400.6793469718404</v>
      </c>
      <c r="N400">
        <f>0</f>
        <v>0</v>
      </c>
      <c r="O400">
        <f>IF((D400&lt;=INDEX(surr_charge_sch_0[POLICY_YEAR],COUNTA(surr_charge_sch_0[POLICY_YEAR]))),INDEX(surr_charge_sch_0[SURRENDER_CHARGE_PERCENT],MATCH(D400, surr_charge_sch_0[POLICY_YEAR])),INDEX(surr_charge_sch_0[SURRENDER_CHARGE_PERCENT],COUNTA(surr_charge_sch_0[SURRENDER_CHARGE_PERCENT])))</f>
        <v>0</v>
      </c>
      <c r="P400">
        <f>IF((A400=0),INDEX(extract[AVAILABLE_FPWD], 1),(IF(MOD(C400, 12)=0,J400*INDEX(extract[FREE_PWD_PERCENT], 1),P399)))</f>
        <v>7615.6690827181483</v>
      </c>
      <c r="Q400">
        <f t="shared" si="83"/>
        <v>65765.029809913409</v>
      </c>
      <c r="R400">
        <f t="shared" si="84"/>
        <v>0</v>
      </c>
      <c r="S400">
        <f t="shared" si="85"/>
        <v>73380.698892631553</v>
      </c>
      <c r="T400">
        <f t="shared" si="86"/>
        <v>18452.663673184241</v>
      </c>
      <c r="U400">
        <f t="shared" si="87"/>
        <v>0</v>
      </c>
      <c r="V400">
        <f t="shared" si="88"/>
        <v>24445.754723412429</v>
      </c>
      <c r="W400">
        <f t="shared" si="89"/>
        <v>42898.418396596666</v>
      </c>
      <c r="X400">
        <f t="shared" si="90"/>
        <v>95873.677984339738</v>
      </c>
    </row>
    <row r="401" spans="1:24" x14ac:dyDescent="0.3">
      <c r="A401">
        <v>399</v>
      </c>
      <c r="B401">
        <f>IF(A401&gt;0,EOMONTH(B400,1),INDEX(extract[VALUATION_DATE], 1))</f>
        <v>57435</v>
      </c>
      <c r="C401">
        <f>IF(A401=0,DAYS360(INDEX(extract[ISSUE_DATE], 1),B401)/30,C400+1)</f>
        <v>417</v>
      </c>
      <c r="D401">
        <f t="shared" si="78"/>
        <v>35</v>
      </c>
      <c r="E401">
        <f>INDEX(extract[ISSUE_AGE], 1)+D401-1</f>
        <v>82</v>
      </c>
      <c r="F401">
        <f>INDEX(mortality_0[PROBABILITY],MATCH(E401, mortality_0[AGE]))</f>
        <v>6.3590999999999995E-2</v>
      </c>
      <c r="G401">
        <f t="shared" si="79"/>
        <v>5.460282513227388E-3</v>
      </c>
      <c r="H401">
        <f>INDEX(valuation_rate_0[rate],0+1)</f>
        <v>4.2500000000000003E-2</v>
      </c>
      <c r="I401">
        <f t="shared" si="80"/>
        <v>0.25059412426333239</v>
      </c>
      <c r="J401">
        <f>IF(A401&gt;0,J400+L400-M400-N400,INDEX(extract[FUND_VALUE], 1))</f>
        <v>73040.891632248517</v>
      </c>
      <c r="K401">
        <f>IF((B401&lt;INDEX(extract[GUARANTEE_END], 1)),INDEX(extract[CURRENT_RATE], 1),INDEX(extract[MINIMUM_RATE], 1))</f>
        <v>0.01</v>
      </c>
      <c r="L401">
        <f t="shared" si="81"/>
        <v>60.590203514777812</v>
      </c>
      <c r="M401">
        <f t="shared" si="82"/>
        <v>398.82390333010324</v>
      </c>
      <c r="N401">
        <f>0</f>
        <v>0</v>
      </c>
      <c r="O401">
        <f>IF((D401&lt;=INDEX(surr_charge_sch_0[POLICY_YEAR],COUNTA(surr_charge_sch_0[POLICY_YEAR]))),INDEX(surr_charge_sch_0[SURRENDER_CHARGE_PERCENT],MATCH(D401, surr_charge_sch_0[POLICY_YEAR])),INDEX(surr_charge_sch_0[SURRENDER_CHARGE_PERCENT],COUNTA(surr_charge_sch_0[SURRENDER_CHARGE_PERCENT])))</f>
        <v>0</v>
      </c>
      <c r="P401">
        <f>IF((A401=0),INDEX(extract[AVAILABLE_FPWD], 1),(IF(MOD(C401, 12)=0,J401*INDEX(extract[FREE_PWD_PERCENT], 1),P400)))</f>
        <v>7615.6690827181483</v>
      </c>
      <c r="Q401">
        <f t="shared" si="83"/>
        <v>65425.222549530372</v>
      </c>
      <c r="R401">
        <f t="shared" si="84"/>
        <v>0</v>
      </c>
      <c r="S401">
        <f t="shared" si="85"/>
        <v>73040.891632248517</v>
      </c>
      <c r="T401">
        <f t="shared" si="86"/>
        <v>18303.618273996279</v>
      </c>
      <c r="U401">
        <f t="shared" si="87"/>
        <v>0</v>
      </c>
      <c r="V401">
        <f t="shared" si="88"/>
        <v>24546.511480189583</v>
      </c>
      <c r="W401">
        <f t="shared" si="89"/>
        <v>42850.129754185866</v>
      </c>
      <c r="X401">
        <f t="shared" si="90"/>
        <v>95873.677984339738</v>
      </c>
    </row>
    <row r="402" spans="1:24" x14ac:dyDescent="0.3">
      <c r="A402">
        <v>400</v>
      </c>
      <c r="B402">
        <f>IF(A402&gt;0,EOMONTH(B401,1),INDEX(extract[VALUATION_DATE], 1))</f>
        <v>57465</v>
      </c>
      <c r="C402">
        <f>IF(A402=0,DAYS360(INDEX(extract[ISSUE_DATE], 1),B402)/30,C401+1)</f>
        <v>418</v>
      </c>
      <c r="D402">
        <f t="shared" si="78"/>
        <v>35</v>
      </c>
      <c r="E402">
        <f>INDEX(extract[ISSUE_AGE], 1)+D402-1</f>
        <v>82</v>
      </c>
      <c r="F402">
        <f>INDEX(mortality_0[PROBABILITY],MATCH(E402, mortality_0[AGE]))</f>
        <v>6.3590999999999995E-2</v>
      </c>
      <c r="G402">
        <f t="shared" si="79"/>
        <v>5.460282513227388E-3</v>
      </c>
      <c r="H402">
        <f>INDEX(valuation_rate_0[rate],0+1)</f>
        <v>4.2500000000000003E-2</v>
      </c>
      <c r="I402">
        <f t="shared" si="80"/>
        <v>0.2497264509572403</v>
      </c>
      <c r="J402">
        <f>IF(A402&gt;0,J401+L401-M401-N401,INDEX(extract[FUND_VALUE], 1))</f>
        <v>72702.657932433183</v>
      </c>
      <c r="K402">
        <f>IF((B402&lt;INDEX(extract[GUARANTEE_END], 1)),INDEX(extract[CURRENT_RATE], 1),INDEX(extract[MINIMUM_RATE], 1))</f>
        <v>0.01</v>
      </c>
      <c r="L402">
        <f t="shared" si="81"/>
        <v>60.309625769224674</v>
      </c>
      <c r="M402">
        <f t="shared" si="82"/>
        <v>396.97705177361735</v>
      </c>
      <c r="N402">
        <f>0</f>
        <v>0</v>
      </c>
      <c r="O402">
        <f>IF((D402&lt;=INDEX(surr_charge_sch_0[POLICY_YEAR],COUNTA(surr_charge_sch_0[POLICY_YEAR]))),INDEX(surr_charge_sch_0[SURRENDER_CHARGE_PERCENT],MATCH(D402, surr_charge_sch_0[POLICY_YEAR])),INDEX(surr_charge_sch_0[SURRENDER_CHARGE_PERCENT],COUNTA(surr_charge_sch_0[SURRENDER_CHARGE_PERCENT])))</f>
        <v>0</v>
      </c>
      <c r="P402">
        <f>IF((A402=0),INDEX(extract[AVAILABLE_FPWD], 1),(IF(MOD(C402, 12)=0,J402*INDEX(extract[FREE_PWD_PERCENT], 1),P401)))</f>
        <v>7615.6690827181483</v>
      </c>
      <c r="Q402">
        <f t="shared" si="83"/>
        <v>65086.988849715039</v>
      </c>
      <c r="R402">
        <f t="shared" si="84"/>
        <v>0</v>
      </c>
      <c r="S402">
        <f t="shared" si="85"/>
        <v>72702.657932433183</v>
      </c>
      <c r="T402">
        <f t="shared" si="86"/>
        <v>18155.776740624791</v>
      </c>
      <c r="U402">
        <f t="shared" si="87"/>
        <v>0</v>
      </c>
      <c r="V402">
        <f t="shared" si="88"/>
        <v>24646.454406979876</v>
      </c>
      <c r="W402">
        <f t="shared" si="89"/>
        <v>42802.231147604667</v>
      </c>
      <c r="X402">
        <f t="shared" si="90"/>
        <v>95873.677984339738</v>
      </c>
    </row>
    <row r="403" spans="1:24" x14ac:dyDescent="0.3">
      <c r="A403">
        <v>401</v>
      </c>
      <c r="B403">
        <f>IF(A403&gt;0,EOMONTH(B402,1),INDEX(extract[VALUATION_DATE], 1))</f>
        <v>57496</v>
      </c>
      <c r="C403">
        <f>IF(A403=0,DAYS360(INDEX(extract[ISSUE_DATE], 1),B403)/30,C402+1)</f>
        <v>419</v>
      </c>
      <c r="D403">
        <f t="shared" si="78"/>
        <v>35</v>
      </c>
      <c r="E403">
        <f>INDEX(extract[ISSUE_AGE], 1)+D403-1</f>
        <v>82</v>
      </c>
      <c r="F403">
        <f>INDEX(mortality_0[PROBABILITY],MATCH(E403, mortality_0[AGE]))</f>
        <v>6.3590999999999995E-2</v>
      </c>
      <c r="G403">
        <f t="shared" si="79"/>
        <v>5.460282513227388E-3</v>
      </c>
      <c r="H403">
        <f>INDEX(valuation_rate_0[rate],0+1)</f>
        <v>4.2500000000000003E-2</v>
      </c>
      <c r="I403">
        <f t="shared" si="80"/>
        <v>0.24886178193933062</v>
      </c>
      <c r="J403">
        <f>IF(A403&gt;0,J402+L402-M402-N402,INDEX(extract[FUND_VALUE], 1))</f>
        <v>72365.990506428789</v>
      </c>
      <c r="K403">
        <f>IF((B403&lt;INDEX(extract[GUARANTEE_END], 1)),INDEX(extract[CURRENT_RATE], 1),INDEX(extract[MINIMUM_RATE], 1))</f>
        <v>0.01</v>
      </c>
      <c r="L403">
        <f t="shared" si="81"/>
        <v>60.030347307495212</v>
      </c>
      <c r="M403">
        <f t="shared" si="82"/>
        <v>395.1387525146323</v>
      </c>
      <c r="N403">
        <f>0</f>
        <v>0</v>
      </c>
      <c r="O403">
        <f>IF((D403&lt;=INDEX(surr_charge_sch_0[POLICY_YEAR],COUNTA(surr_charge_sch_0[POLICY_YEAR]))),INDEX(surr_charge_sch_0[SURRENDER_CHARGE_PERCENT],MATCH(D403, surr_charge_sch_0[POLICY_YEAR])),INDEX(surr_charge_sch_0[SURRENDER_CHARGE_PERCENT],COUNTA(surr_charge_sch_0[SURRENDER_CHARGE_PERCENT])))</f>
        <v>0</v>
      </c>
      <c r="P403">
        <f>IF((A403=0),INDEX(extract[AVAILABLE_FPWD], 1),(IF(MOD(C403, 12)=0,J403*INDEX(extract[FREE_PWD_PERCENT], 1),P402)))</f>
        <v>7615.6690827181483</v>
      </c>
      <c r="Q403">
        <f t="shared" si="83"/>
        <v>64750.321423710644</v>
      </c>
      <c r="R403">
        <f t="shared" si="84"/>
        <v>0</v>
      </c>
      <c r="S403">
        <f t="shared" si="85"/>
        <v>72365.990506428789</v>
      </c>
      <c r="T403">
        <f t="shared" si="86"/>
        <v>18009.12934923455</v>
      </c>
      <c r="U403">
        <f t="shared" si="87"/>
        <v>0</v>
      </c>
      <c r="V403">
        <f t="shared" si="88"/>
        <v>24745.590077230769</v>
      </c>
      <c r="W403">
        <f t="shared" si="89"/>
        <v>42754.719426465323</v>
      </c>
      <c r="X403">
        <f t="shared" si="90"/>
        <v>95873.677984339738</v>
      </c>
    </row>
    <row r="404" spans="1:24" x14ac:dyDescent="0.3">
      <c r="A404">
        <v>402</v>
      </c>
      <c r="B404">
        <f>IF(A404&gt;0,EOMONTH(B403,1),INDEX(extract[VALUATION_DATE], 1))</f>
        <v>57526</v>
      </c>
      <c r="C404">
        <f>IF(A404=0,DAYS360(INDEX(extract[ISSUE_DATE], 1),B404)/30,C403+1)</f>
        <v>420</v>
      </c>
      <c r="D404">
        <f t="shared" si="78"/>
        <v>36</v>
      </c>
      <c r="E404">
        <f>INDEX(extract[ISSUE_AGE], 1)+D404-1</f>
        <v>83</v>
      </c>
      <c r="F404">
        <f>INDEX(mortality_0[PROBABILITY],MATCH(E404, mortality_0[AGE]))</f>
        <v>7.0056999999999994E-2</v>
      </c>
      <c r="G404">
        <f t="shared" si="79"/>
        <v>6.0343849407736849E-3</v>
      </c>
      <c r="H404">
        <f>INDEX(valuation_rate_0[rate],0+1)</f>
        <v>4.2500000000000003E-2</v>
      </c>
      <c r="I404">
        <f t="shared" si="80"/>
        <v>0.24800010680736159</v>
      </c>
      <c r="J404">
        <f>IF(A404&gt;0,J403+L403-M403-N403,INDEX(extract[FUND_VALUE], 1))</f>
        <v>72030.88210122165</v>
      </c>
      <c r="K404">
        <f>IF((B404&lt;INDEX(extract[GUARANTEE_END], 1)),INDEX(extract[CURRENT_RATE], 1),INDEX(extract[MINIMUM_RATE], 1))</f>
        <v>0.01</v>
      </c>
      <c r="L404">
        <f t="shared" si="81"/>
        <v>59.752362112938137</v>
      </c>
      <c r="M404">
        <f t="shared" si="82"/>
        <v>434.66207022225672</v>
      </c>
      <c r="N404">
        <f>0</f>
        <v>0</v>
      </c>
      <c r="O404">
        <f>IF((D404&lt;=INDEX(surr_charge_sch_0[POLICY_YEAR],COUNTA(surr_charge_sch_0[POLICY_YEAR]))),INDEX(surr_charge_sch_0[SURRENDER_CHARGE_PERCENT],MATCH(D404, surr_charge_sch_0[POLICY_YEAR])),INDEX(surr_charge_sch_0[SURRENDER_CHARGE_PERCENT],COUNTA(surr_charge_sch_0[SURRENDER_CHARGE_PERCENT])))</f>
        <v>0</v>
      </c>
      <c r="P404">
        <f>IF((A404=0),INDEX(extract[AVAILABLE_FPWD], 1),(IF(MOD(C404, 12)=0,J404*INDEX(extract[FREE_PWD_PERCENT], 1),P403)))</f>
        <v>7203.088210122165</v>
      </c>
      <c r="Q404">
        <f t="shared" si="83"/>
        <v>64827.793891099485</v>
      </c>
      <c r="R404">
        <f t="shared" si="84"/>
        <v>0</v>
      </c>
      <c r="S404">
        <f t="shared" si="85"/>
        <v>72030.88210122165</v>
      </c>
      <c r="T404">
        <f t="shared" si="86"/>
        <v>17863.666454531438</v>
      </c>
      <c r="U404">
        <f t="shared" si="87"/>
        <v>0</v>
      </c>
      <c r="V404">
        <f t="shared" si="88"/>
        <v>24843.925011294843</v>
      </c>
      <c r="W404">
        <f t="shared" si="89"/>
        <v>42707.591465826277</v>
      </c>
      <c r="X404">
        <f t="shared" si="90"/>
        <v>95873.677984339738</v>
      </c>
    </row>
    <row r="405" spans="1:24" x14ac:dyDescent="0.3">
      <c r="A405">
        <v>403</v>
      </c>
      <c r="B405">
        <f>IF(A405&gt;0,EOMONTH(B404,1),INDEX(extract[VALUATION_DATE], 1))</f>
        <v>57557</v>
      </c>
      <c r="C405">
        <f>IF(A405=0,DAYS360(INDEX(extract[ISSUE_DATE], 1),B405)/30,C404+1)</f>
        <v>421</v>
      </c>
      <c r="D405">
        <f t="shared" si="78"/>
        <v>36</v>
      </c>
      <c r="E405">
        <f>INDEX(extract[ISSUE_AGE], 1)+D405-1</f>
        <v>83</v>
      </c>
      <c r="F405">
        <f>INDEX(mortality_0[PROBABILITY],MATCH(E405, mortality_0[AGE]))</f>
        <v>7.0056999999999994E-2</v>
      </c>
      <c r="G405">
        <f t="shared" si="79"/>
        <v>6.0343849407736849E-3</v>
      </c>
      <c r="H405">
        <f>INDEX(valuation_rate_0[rate],0+1)</f>
        <v>4.2500000000000003E-2</v>
      </c>
      <c r="I405">
        <f t="shared" si="80"/>
        <v>0.24714141519510888</v>
      </c>
      <c r="J405">
        <f>IF(A405&gt;0,J404+L404-M404-N404,INDEX(extract[FUND_VALUE], 1))</f>
        <v>71655.97239311233</v>
      </c>
      <c r="K405">
        <f>IF((B405&lt;INDEX(extract[GUARANTEE_END], 1)),INDEX(extract[CURRENT_RATE], 1),INDEX(extract[MINIMUM_RATE], 1))</f>
        <v>0.01</v>
      </c>
      <c r="L405">
        <f t="shared" si="81"/>
        <v>59.441360220623061</v>
      </c>
      <c r="M405">
        <f t="shared" si="82"/>
        <v>432.39972072549193</v>
      </c>
      <c r="N405">
        <f>0</f>
        <v>0</v>
      </c>
      <c r="O405">
        <f>IF((D405&lt;=INDEX(surr_charge_sch_0[POLICY_YEAR],COUNTA(surr_charge_sch_0[POLICY_YEAR]))),INDEX(surr_charge_sch_0[SURRENDER_CHARGE_PERCENT],MATCH(D405, surr_charge_sch_0[POLICY_YEAR])),INDEX(surr_charge_sch_0[SURRENDER_CHARGE_PERCENT],COUNTA(surr_charge_sch_0[SURRENDER_CHARGE_PERCENT])))</f>
        <v>0</v>
      </c>
      <c r="P405">
        <f>IF((A405=0),INDEX(extract[AVAILABLE_FPWD], 1),(IF(MOD(C405, 12)=0,J405*INDEX(extract[FREE_PWD_PERCENT], 1),P404)))</f>
        <v>7203.088210122165</v>
      </c>
      <c r="Q405">
        <f t="shared" si="83"/>
        <v>64452.884182990165</v>
      </c>
      <c r="R405">
        <f t="shared" si="84"/>
        <v>0</v>
      </c>
      <c r="S405">
        <f t="shared" si="85"/>
        <v>71655.97239311233</v>
      </c>
      <c r="T405">
        <f t="shared" si="86"/>
        <v>17709.158424415433</v>
      </c>
      <c r="U405">
        <f t="shared" si="87"/>
        <v>0</v>
      </c>
      <c r="V405">
        <f t="shared" si="88"/>
        <v>24951.72125113507</v>
      </c>
      <c r="W405">
        <f t="shared" si="89"/>
        <v>42660.879675550503</v>
      </c>
      <c r="X405">
        <f t="shared" si="90"/>
        <v>95873.677984339738</v>
      </c>
    </row>
    <row r="406" spans="1:24" x14ac:dyDescent="0.3">
      <c r="A406">
        <v>404</v>
      </c>
      <c r="B406">
        <f>IF(A406&gt;0,EOMONTH(B405,1),INDEX(extract[VALUATION_DATE], 1))</f>
        <v>57588</v>
      </c>
      <c r="C406">
        <f>IF(A406=0,DAYS360(INDEX(extract[ISSUE_DATE], 1),B406)/30,C405+1)</f>
        <v>422</v>
      </c>
      <c r="D406">
        <f t="shared" si="78"/>
        <v>36</v>
      </c>
      <c r="E406">
        <f>INDEX(extract[ISSUE_AGE], 1)+D406-1</f>
        <v>83</v>
      </c>
      <c r="F406">
        <f>INDEX(mortality_0[PROBABILITY],MATCH(E406, mortality_0[AGE]))</f>
        <v>7.0056999999999994E-2</v>
      </c>
      <c r="G406">
        <f t="shared" si="79"/>
        <v>6.0343849407736849E-3</v>
      </c>
      <c r="H406">
        <f>INDEX(valuation_rate_0[rate],0+1)</f>
        <v>4.2500000000000003E-2</v>
      </c>
      <c r="I406">
        <f t="shared" si="80"/>
        <v>0.24628569677224083</v>
      </c>
      <c r="J406">
        <f>IF(A406&gt;0,J405+L405-M405-N405,INDEX(extract[FUND_VALUE], 1))</f>
        <v>71283.014032607462</v>
      </c>
      <c r="K406">
        <f>IF((B406&lt;INDEX(extract[GUARANTEE_END], 1)),INDEX(extract[CURRENT_RATE], 1),INDEX(extract[MINIMUM_RATE], 1))</f>
        <v>0.01</v>
      </c>
      <c r="L406">
        <f t="shared" si="81"/>
        <v>59.131977045520216</v>
      </c>
      <c r="M406">
        <f t="shared" si="82"/>
        <v>430.14914641132572</v>
      </c>
      <c r="N406">
        <f>0</f>
        <v>0</v>
      </c>
      <c r="O406">
        <f>IF((D406&lt;=INDEX(surr_charge_sch_0[POLICY_YEAR],COUNTA(surr_charge_sch_0[POLICY_YEAR]))),INDEX(surr_charge_sch_0[SURRENDER_CHARGE_PERCENT],MATCH(D406, surr_charge_sch_0[POLICY_YEAR])),INDEX(surr_charge_sch_0[SURRENDER_CHARGE_PERCENT],COUNTA(surr_charge_sch_0[SURRENDER_CHARGE_PERCENT])))</f>
        <v>0</v>
      </c>
      <c r="P406">
        <f>IF((A406=0),INDEX(extract[AVAILABLE_FPWD], 1),(IF(MOD(C406, 12)=0,J406*INDEX(extract[FREE_PWD_PERCENT], 1),P405)))</f>
        <v>7203.088210122165</v>
      </c>
      <c r="Q406">
        <f t="shared" si="83"/>
        <v>64079.925822485297</v>
      </c>
      <c r="R406">
        <f t="shared" si="84"/>
        <v>0</v>
      </c>
      <c r="S406">
        <f t="shared" si="85"/>
        <v>71283.014032607462</v>
      </c>
      <c r="T406">
        <f t="shared" si="86"/>
        <v>17555.98677904615</v>
      </c>
      <c r="U406">
        <f t="shared" si="87"/>
        <v>0</v>
      </c>
      <c r="V406">
        <f t="shared" si="88"/>
        <v>25058.58513004514</v>
      </c>
      <c r="W406">
        <f t="shared" si="89"/>
        <v>42614.57190909129</v>
      </c>
      <c r="X406">
        <f t="shared" si="90"/>
        <v>95873.677984339738</v>
      </c>
    </row>
    <row r="407" spans="1:24" x14ac:dyDescent="0.3">
      <c r="A407">
        <v>405</v>
      </c>
      <c r="B407">
        <f>IF(A407&gt;0,EOMONTH(B406,1),INDEX(extract[VALUATION_DATE], 1))</f>
        <v>57618</v>
      </c>
      <c r="C407">
        <f>IF(A407=0,DAYS360(INDEX(extract[ISSUE_DATE], 1),B407)/30,C406+1)</f>
        <v>423</v>
      </c>
      <c r="D407">
        <f t="shared" si="78"/>
        <v>36</v>
      </c>
      <c r="E407">
        <f>INDEX(extract[ISSUE_AGE], 1)+D407-1</f>
        <v>83</v>
      </c>
      <c r="F407">
        <f>INDEX(mortality_0[PROBABILITY],MATCH(E407, mortality_0[AGE]))</f>
        <v>7.0056999999999994E-2</v>
      </c>
      <c r="G407">
        <f t="shared" si="79"/>
        <v>6.0343849407736849E-3</v>
      </c>
      <c r="H407">
        <f>INDEX(valuation_rate_0[rate],0+1)</f>
        <v>4.2500000000000003E-2</v>
      </c>
      <c r="I407">
        <f t="shared" si="80"/>
        <v>0.24543294124419418</v>
      </c>
      <c r="J407">
        <f>IF(A407&gt;0,J406+L406-M406-N406,INDEX(extract[FUND_VALUE], 1))</f>
        <v>70911.996863241657</v>
      </c>
      <c r="K407">
        <f>IF((B407&lt;INDEX(extract[GUARANTEE_END], 1)),INDEX(extract[CURRENT_RATE], 1),INDEX(extract[MINIMUM_RATE], 1))</f>
        <v>0.01</v>
      </c>
      <c r="L407">
        <f t="shared" si="81"/>
        <v>58.82420416245445</v>
      </c>
      <c r="M407">
        <f t="shared" si="82"/>
        <v>427.91028599173626</v>
      </c>
      <c r="N407">
        <f>0</f>
        <v>0</v>
      </c>
      <c r="O407">
        <f>IF((D407&lt;=INDEX(surr_charge_sch_0[POLICY_YEAR],COUNTA(surr_charge_sch_0[POLICY_YEAR]))),INDEX(surr_charge_sch_0[SURRENDER_CHARGE_PERCENT],MATCH(D407, surr_charge_sch_0[POLICY_YEAR])),INDEX(surr_charge_sch_0[SURRENDER_CHARGE_PERCENT],COUNTA(surr_charge_sch_0[SURRENDER_CHARGE_PERCENT])))</f>
        <v>0</v>
      </c>
      <c r="P407">
        <f>IF((A407=0),INDEX(extract[AVAILABLE_FPWD], 1),(IF(MOD(C407, 12)=0,J407*INDEX(extract[FREE_PWD_PERCENT], 1),P406)))</f>
        <v>7203.088210122165</v>
      </c>
      <c r="Q407">
        <f t="shared" si="83"/>
        <v>63708.908653119492</v>
      </c>
      <c r="R407">
        <f t="shared" si="84"/>
        <v>0</v>
      </c>
      <c r="S407">
        <f t="shared" si="85"/>
        <v>70911.996863241657</v>
      </c>
      <c r="T407">
        <f t="shared" si="86"/>
        <v>17404.139959644472</v>
      </c>
      <c r="U407">
        <f t="shared" si="87"/>
        <v>0</v>
      </c>
      <c r="V407">
        <f t="shared" si="88"/>
        <v>25164.524712285038</v>
      </c>
      <c r="W407">
        <f t="shared" si="89"/>
        <v>42568.664671929509</v>
      </c>
      <c r="X407">
        <f t="shared" si="90"/>
        <v>95873.677984339738</v>
      </c>
    </row>
    <row r="408" spans="1:24" x14ac:dyDescent="0.3">
      <c r="A408">
        <v>406</v>
      </c>
      <c r="B408">
        <f>IF(A408&gt;0,EOMONTH(B407,1),INDEX(extract[VALUATION_DATE], 1))</f>
        <v>57649</v>
      </c>
      <c r="C408">
        <f>IF(A408=0,DAYS360(INDEX(extract[ISSUE_DATE], 1),B408)/30,C407+1)</f>
        <v>424</v>
      </c>
      <c r="D408">
        <f t="shared" si="78"/>
        <v>36</v>
      </c>
      <c r="E408">
        <f>INDEX(extract[ISSUE_AGE], 1)+D408-1</f>
        <v>83</v>
      </c>
      <c r="F408">
        <f>INDEX(mortality_0[PROBABILITY],MATCH(E408, mortality_0[AGE]))</f>
        <v>7.0056999999999994E-2</v>
      </c>
      <c r="G408">
        <f t="shared" si="79"/>
        <v>6.0343849407736849E-3</v>
      </c>
      <c r="H408">
        <f>INDEX(valuation_rate_0[rate],0+1)</f>
        <v>4.2500000000000003E-2</v>
      </c>
      <c r="I408">
        <f t="shared" si="80"/>
        <v>0.24458313835205026</v>
      </c>
      <c r="J408">
        <f>IF(A408&gt;0,J407+L407-M407-N407,INDEX(extract[FUND_VALUE], 1))</f>
        <v>70542.910781412385</v>
      </c>
      <c r="K408">
        <f>IF((B408&lt;INDEX(extract[GUARANTEE_END], 1)),INDEX(extract[CURRENT_RATE], 1),INDEX(extract[MINIMUM_RATE], 1))</f>
        <v>0.01</v>
      </c>
      <c r="L408">
        <f t="shared" si="81"/>
        <v>58.518033190102386</v>
      </c>
      <c r="M408">
        <f t="shared" si="82"/>
        <v>425.6830784976965</v>
      </c>
      <c r="N408">
        <f>0</f>
        <v>0</v>
      </c>
      <c r="O408">
        <f>IF((D408&lt;=INDEX(surr_charge_sch_0[POLICY_YEAR],COUNTA(surr_charge_sch_0[POLICY_YEAR]))),INDEX(surr_charge_sch_0[SURRENDER_CHARGE_PERCENT],MATCH(D408, surr_charge_sch_0[POLICY_YEAR])),INDEX(surr_charge_sch_0[SURRENDER_CHARGE_PERCENT],COUNTA(surr_charge_sch_0[SURRENDER_CHARGE_PERCENT])))</f>
        <v>0</v>
      </c>
      <c r="P408">
        <f>IF((A408=0),INDEX(extract[AVAILABLE_FPWD], 1),(IF(MOD(C408, 12)=0,J408*INDEX(extract[FREE_PWD_PERCENT], 1),P407)))</f>
        <v>7203.088210122165</v>
      </c>
      <c r="Q408">
        <f t="shared" si="83"/>
        <v>63339.82257129022</v>
      </c>
      <c r="R408">
        <f t="shared" si="84"/>
        <v>0</v>
      </c>
      <c r="S408">
        <f t="shared" si="85"/>
        <v>70542.910781412385</v>
      </c>
      <c r="T408">
        <f t="shared" si="86"/>
        <v>17253.606507406523</v>
      </c>
      <c r="U408">
        <f t="shared" si="87"/>
        <v>0</v>
      </c>
      <c r="V408">
        <f t="shared" si="88"/>
        <v>25269.547992364634</v>
      </c>
      <c r="W408">
        <f t="shared" si="89"/>
        <v>42523.154499771161</v>
      </c>
      <c r="X408">
        <f t="shared" si="90"/>
        <v>95873.677984339738</v>
      </c>
    </row>
    <row r="409" spans="1:24" x14ac:dyDescent="0.3">
      <c r="A409">
        <v>407</v>
      </c>
      <c r="B409">
        <f>IF(A409&gt;0,EOMONTH(B408,1),INDEX(extract[VALUATION_DATE], 1))</f>
        <v>57679</v>
      </c>
      <c r="C409">
        <f>IF(A409=0,DAYS360(INDEX(extract[ISSUE_DATE], 1),B409)/30,C408+1)</f>
        <v>425</v>
      </c>
      <c r="D409">
        <f t="shared" si="78"/>
        <v>36</v>
      </c>
      <c r="E409">
        <f>INDEX(extract[ISSUE_AGE], 1)+D409-1</f>
        <v>83</v>
      </c>
      <c r="F409">
        <f>INDEX(mortality_0[PROBABILITY],MATCH(E409, mortality_0[AGE]))</f>
        <v>7.0056999999999994E-2</v>
      </c>
      <c r="G409">
        <f t="shared" si="79"/>
        <v>6.0343849407736849E-3</v>
      </c>
      <c r="H409">
        <f>INDEX(valuation_rate_0[rate],0+1)</f>
        <v>4.2500000000000003E-2</v>
      </c>
      <c r="I409">
        <f t="shared" si="80"/>
        <v>0.24373627787241148</v>
      </c>
      <c r="J409">
        <f>IF(A409&gt;0,J408+L408-M408-N408,INDEX(extract[FUND_VALUE], 1))</f>
        <v>70175.7457361048</v>
      </c>
      <c r="K409">
        <f>IF((B409&lt;INDEX(extract[GUARANTEE_END], 1)),INDEX(extract[CURRENT_RATE], 1),INDEX(extract[MINIMUM_RATE], 1))</f>
        <v>0.01</v>
      </c>
      <c r="L409">
        <f t="shared" si="81"/>
        <v>58.213455790764108</v>
      </c>
      <c r="M409">
        <f t="shared" si="82"/>
        <v>423.46746327751396</v>
      </c>
      <c r="N409">
        <f>0</f>
        <v>0</v>
      </c>
      <c r="O409">
        <f>IF((D409&lt;=INDEX(surr_charge_sch_0[POLICY_YEAR],COUNTA(surr_charge_sch_0[POLICY_YEAR]))),INDEX(surr_charge_sch_0[SURRENDER_CHARGE_PERCENT],MATCH(D409, surr_charge_sch_0[POLICY_YEAR])),INDEX(surr_charge_sch_0[SURRENDER_CHARGE_PERCENT],COUNTA(surr_charge_sch_0[SURRENDER_CHARGE_PERCENT])))</f>
        <v>0</v>
      </c>
      <c r="P409">
        <f>IF((A409=0),INDEX(extract[AVAILABLE_FPWD], 1),(IF(MOD(C409, 12)=0,J409*INDEX(extract[FREE_PWD_PERCENT], 1),P408)))</f>
        <v>7203.088210122165</v>
      </c>
      <c r="Q409">
        <f t="shared" si="83"/>
        <v>62972.657525982635</v>
      </c>
      <c r="R409">
        <f t="shared" si="84"/>
        <v>0</v>
      </c>
      <c r="S409">
        <f t="shared" si="85"/>
        <v>70175.7457361048</v>
      </c>
      <c r="T409">
        <f t="shared" si="86"/>
        <v>17104.375062638934</v>
      </c>
      <c r="U409">
        <f t="shared" si="87"/>
        <v>0</v>
      </c>
      <c r="V409">
        <f t="shared" si="88"/>
        <v>25373.662895646965</v>
      </c>
      <c r="W409">
        <f t="shared" si="89"/>
        <v>42478.037958285902</v>
      </c>
      <c r="X409">
        <f t="shared" si="90"/>
        <v>95873.677984339738</v>
      </c>
    </row>
    <row r="410" spans="1:24" x14ac:dyDescent="0.3">
      <c r="A410">
        <v>408</v>
      </c>
      <c r="B410">
        <f>IF(A410&gt;0,EOMONTH(B409,1),INDEX(extract[VALUATION_DATE], 1))</f>
        <v>57710</v>
      </c>
      <c r="C410">
        <f>IF(A410=0,DAYS360(INDEX(extract[ISSUE_DATE], 1),B410)/30,C409+1)</f>
        <v>426</v>
      </c>
      <c r="D410">
        <f t="shared" si="78"/>
        <v>36</v>
      </c>
      <c r="E410">
        <f>INDEX(extract[ISSUE_AGE], 1)+D410-1</f>
        <v>83</v>
      </c>
      <c r="F410">
        <f>INDEX(mortality_0[PROBABILITY],MATCH(E410, mortality_0[AGE]))</f>
        <v>7.0056999999999994E-2</v>
      </c>
      <c r="G410">
        <f t="shared" si="79"/>
        <v>6.0343849407736849E-3</v>
      </c>
      <c r="H410">
        <f>INDEX(valuation_rate_0[rate],0+1)</f>
        <v>4.2500000000000003E-2</v>
      </c>
      <c r="I410">
        <f t="shared" si="80"/>
        <v>0.24289234961727849</v>
      </c>
      <c r="J410">
        <f>IF(A410&gt;0,J409+L409-M409-N409,INDEX(extract[FUND_VALUE], 1))</f>
        <v>69810.491728618057</v>
      </c>
      <c r="K410">
        <f>IF((B410&lt;INDEX(extract[GUARANTEE_END], 1)),INDEX(extract[CURRENT_RATE], 1),INDEX(extract[MINIMUM_RATE], 1))</f>
        <v>0.01</v>
      </c>
      <c r="L410">
        <f t="shared" si="81"/>
        <v>57.910463670136174</v>
      </c>
      <c r="M410">
        <f t="shared" si="82"/>
        <v>421.2633799951787</v>
      </c>
      <c r="N410">
        <f>0</f>
        <v>0</v>
      </c>
      <c r="O410">
        <f>IF((D410&lt;=INDEX(surr_charge_sch_0[POLICY_YEAR],COUNTA(surr_charge_sch_0[POLICY_YEAR]))),INDEX(surr_charge_sch_0[SURRENDER_CHARGE_PERCENT],MATCH(D410, surr_charge_sch_0[POLICY_YEAR])),INDEX(surr_charge_sch_0[SURRENDER_CHARGE_PERCENT],COUNTA(surr_charge_sch_0[SURRENDER_CHARGE_PERCENT])))</f>
        <v>0</v>
      </c>
      <c r="P410">
        <f>IF((A410=0),INDEX(extract[AVAILABLE_FPWD], 1),(IF(MOD(C410, 12)=0,J410*INDEX(extract[FREE_PWD_PERCENT], 1),P409)))</f>
        <v>7203.088210122165</v>
      </c>
      <c r="Q410">
        <f t="shared" si="83"/>
        <v>62607.403518495892</v>
      </c>
      <c r="R410">
        <f t="shared" si="84"/>
        <v>0</v>
      </c>
      <c r="S410">
        <f t="shared" si="85"/>
        <v>69810.491728618057</v>
      </c>
      <c r="T410">
        <f t="shared" si="86"/>
        <v>16956.434363901626</v>
      </c>
      <c r="U410">
        <f t="shared" si="87"/>
        <v>0</v>
      </c>
      <c r="V410">
        <f t="shared" si="88"/>
        <v>25476.877278946296</v>
      </c>
      <c r="W410">
        <f t="shared" si="89"/>
        <v>42433.311642847926</v>
      </c>
      <c r="X410">
        <f t="shared" si="90"/>
        <v>95873.677984339738</v>
      </c>
    </row>
    <row r="411" spans="1:24" x14ac:dyDescent="0.3">
      <c r="A411">
        <v>409</v>
      </c>
      <c r="B411">
        <f>IF(A411&gt;0,EOMONTH(B410,1),INDEX(extract[VALUATION_DATE], 1))</f>
        <v>57741</v>
      </c>
      <c r="C411">
        <f>IF(A411=0,DAYS360(INDEX(extract[ISSUE_DATE], 1),B411)/30,C410+1)</f>
        <v>427</v>
      </c>
      <c r="D411">
        <f t="shared" si="78"/>
        <v>36</v>
      </c>
      <c r="E411">
        <f>INDEX(extract[ISSUE_AGE], 1)+D411-1</f>
        <v>83</v>
      </c>
      <c r="F411">
        <f>INDEX(mortality_0[PROBABILITY],MATCH(E411, mortality_0[AGE]))</f>
        <v>7.0056999999999994E-2</v>
      </c>
      <c r="G411">
        <f t="shared" si="79"/>
        <v>6.0343849407736849E-3</v>
      </c>
      <c r="H411">
        <f>INDEX(valuation_rate_0[rate],0+1)</f>
        <v>4.2500000000000003E-2</v>
      </c>
      <c r="I411">
        <f t="shared" si="80"/>
        <v>0.24205134343392745</v>
      </c>
      <c r="J411">
        <f>IF(A411&gt;0,J410+L410-M410-N410,INDEX(extract[FUND_VALUE], 1))</f>
        <v>69447.138812293022</v>
      </c>
      <c r="K411">
        <f>IF((B411&lt;INDEX(extract[GUARANTEE_END], 1)),INDEX(extract[CURRENT_RATE], 1),INDEX(extract[MINIMUM_RATE], 1))</f>
        <v>0.01</v>
      </c>
      <c r="L411">
        <f t="shared" si="81"/>
        <v>57.60904857708573</v>
      </c>
      <c r="M411">
        <f t="shared" si="82"/>
        <v>419.07076862872071</v>
      </c>
      <c r="N411">
        <f>0</f>
        <v>0</v>
      </c>
      <c r="O411">
        <f>IF((D411&lt;=INDEX(surr_charge_sch_0[POLICY_YEAR],COUNTA(surr_charge_sch_0[POLICY_YEAR]))),INDEX(surr_charge_sch_0[SURRENDER_CHARGE_PERCENT],MATCH(D411, surr_charge_sch_0[POLICY_YEAR])),INDEX(surr_charge_sch_0[SURRENDER_CHARGE_PERCENT],COUNTA(surr_charge_sch_0[SURRENDER_CHARGE_PERCENT])))</f>
        <v>0</v>
      </c>
      <c r="P411">
        <f>IF((A411=0),INDEX(extract[AVAILABLE_FPWD], 1),(IF(MOD(C411, 12)=0,J411*INDEX(extract[FREE_PWD_PERCENT], 1),P410)))</f>
        <v>7203.088210122165</v>
      </c>
      <c r="Q411">
        <f t="shared" si="83"/>
        <v>62244.050602170857</v>
      </c>
      <c r="R411">
        <f t="shared" si="84"/>
        <v>0</v>
      </c>
      <c r="S411">
        <f t="shared" si="85"/>
        <v>69447.138812293022</v>
      </c>
      <c r="T411">
        <f t="shared" si="86"/>
        <v>16809.773247157969</v>
      </c>
      <c r="U411">
        <f t="shared" si="87"/>
        <v>0</v>
      </c>
      <c r="V411">
        <f t="shared" si="88"/>
        <v>25579.198931121042</v>
      </c>
      <c r="W411">
        <f t="shared" si="89"/>
        <v>42388.972178279015</v>
      </c>
      <c r="X411">
        <f t="shared" si="90"/>
        <v>95873.677984339738</v>
      </c>
    </row>
    <row r="412" spans="1:24" x14ac:dyDescent="0.3">
      <c r="A412">
        <v>410</v>
      </c>
      <c r="B412">
        <f>IF(A412&gt;0,EOMONTH(B411,1),INDEX(extract[VALUATION_DATE], 1))</f>
        <v>57769</v>
      </c>
      <c r="C412">
        <f>IF(A412=0,DAYS360(INDEX(extract[ISSUE_DATE], 1),B412)/30,C411+1)</f>
        <v>428</v>
      </c>
      <c r="D412">
        <f t="shared" si="78"/>
        <v>36</v>
      </c>
      <c r="E412">
        <f>INDEX(extract[ISSUE_AGE], 1)+D412-1</f>
        <v>83</v>
      </c>
      <c r="F412">
        <f>INDEX(mortality_0[PROBABILITY],MATCH(E412, mortality_0[AGE]))</f>
        <v>7.0056999999999994E-2</v>
      </c>
      <c r="G412">
        <f t="shared" si="79"/>
        <v>6.0343849407736849E-3</v>
      </c>
      <c r="H412">
        <f>INDEX(valuation_rate_0[rate],0+1)</f>
        <v>4.2500000000000003E-2</v>
      </c>
      <c r="I412">
        <f t="shared" si="80"/>
        <v>0.24121324920478801</v>
      </c>
      <c r="J412">
        <f>IF(A412&gt;0,J411+L411-M411-N411,INDEX(extract[FUND_VALUE], 1))</f>
        <v>69085.677092241385</v>
      </c>
      <c r="K412">
        <f>IF((B412&lt;INDEX(extract[GUARANTEE_END], 1)),INDEX(extract[CURRENT_RATE], 1),INDEX(extract[MINIMUM_RATE], 1))</f>
        <v>0.01</v>
      </c>
      <c r="L412">
        <f t="shared" si="81"/>
        <v>57.309202303425771</v>
      </c>
      <c r="M412">
        <f t="shared" si="82"/>
        <v>416.88956946857496</v>
      </c>
      <c r="N412">
        <f>0</f>
        <v>0</v>
      </c>
      <c r="O412">
        <f>IF((D412&lt;=INDEX(surr_charge_sch_0[POLICY_YEAR],COUNTA(surr_charge_sch_0[POLICY_YEAR]))),INDEX(surr_charge_sch_0[SURRENDER_CHARGE_PERCENT],MATCH(D412, surr_charge_sch_0[POLICY_YEAR])),INDEX(surr_charge_sch_0[SURRENDER_CHARGE_PERCENT],COUNTA(surr_charge_sch_0[SURRENDER_CHARGE_PERCENT])))</f>
        <v>0</v>
      </c>
      <c r="P412">
        <f>IF((A412=0),INDEX(extract[AVAILABLE_FPWD], 1),(IF(MOD(C412, 12)=0,J412*INDEX(extract[FREE_PWD_PERCENT], 1),P411)))</f>
        <v>7203.088210122165</v>
      </c>
      <c r="Q412">
        <f t="shared" si="83"/>
        <v>61882.58888211922</v>
      </c>
      <c r="R412">
        <f t="shared" si="84"/>
        <v>0</v>
      </c>
      <c r="S412">
        <f t="shared" si="85"/>
        <v>69085.677092241385</v>
      </c>
      <c r="T412">
        <f t="shared" si="86"/>
        <v>16664.380644932335</v>
      </c>
      <c r="U412">
        <f t="shared" si="87"/>
        <v>0</v>
      </c>
      <c r="V412">
        <f t="shared" si="88"/>
        <v>25680.635573661511</v>
      </c>
      <c r="W412">
        <f t="shared" si="89"/>
        <v>42345.016218593846</v>
      </c>
      <c r="X412">
        <f t="shared" si="90"/>
        <v>95873.677984339738</v>
      </c>
    </row>
    <row r="413" spans="1:24" x14ac:dyDescent="0.3">
      <c r="A413">
        <v>411</v>
      </c>
      <c r="B413">
        <f>IF(A413&gt;0,EOMONTH(B412,1),INDEX(extract[VALUATION_DATE], 1))</f>
        <v>57800</v>
      </c>
      <c r="C413">
        <f>IF(A413=0,DAYS360(INDEX(extract[ISSUE_DATE], 1),B413)/30,C412+1)</f>
        <v>429</v>
      </c>
      <c r="D413">
        <f t="shared" si="78"/>
        <v>36</v>
      </c>
      <c r="E413">
        <f>INDEX(extract[ISSUE_AGE], 1)+D413-1</f>
        <v>83</v>
      </c>
      <c r="F413">
        <f>INDEX(mortality_0[PROBABILITY],MATCH(E413, mortality_0[AGE]))</f>
        <v>7.0056999999999994E-2</v>
      </c>
      <c r="G413">
        <f t="shared" si="79"/>
        <v>6.0343849407736849E-3</v>
      </c>
      <c r="H413">
        <f>INDEX(valuation_rate_0[rate],0+1)</f>
        <v>4.2500000000000003E-2</v>
      </c>
      <c r="I413">
        <f t="shared" si="80"/>
        <v>0.24037805684732155</v>
      </c>
      <c r="J413">
        <f>IF(A413&gt;0,J412+L412-M412-N412,INDEX(extract[FUND_VALUE], 1))</f>
        <v>68726.096725076233</v>
      </c>
      <c r="K413">
        <f>IF((B413&lt;INDEX(extract[GUARANTEE_END], 1)),INDEX(extract[CURRENT_RATE], 1),INDEX(extract[MINIMUM_RATE], 1))</f>
        <v>0.01</v>
      </c>
      <c r="L413">
        <f t="shared" si="81"/>
        <v>57.01091668369169</v>
      </c>
      <c r="M413">
        <f t="shared" si="82"/>
        <v>414.71972311595567</v>
      </c>
      <c r="N413">
        <f>0</f>
        <v>0</v>
      </c>
      <c r="O413">
        <f>IF((D413&lt;=INDEX(surr_charge_sch_0[POLICY_YEAR],COUNTA(surr_charge_sch_0[POLICY_YEAR]))),INDEX(surr_charge_sch_0[SURRENDER_CHARGE_PERCENT],MATCH(D413, surr_charge_sch_0[POLICY_YEAR])),INDEX(surr_charge_sch_0[SURRENDER_CHARGE_PERCENT],COUNTA(surr_charge_sch_0[SURRENDER_CHARGE_PERCENT])))</f>
        <v>0</v>
      </c>
      <c r="P413">
        <f>IF((A413=0),INDEX(extract[AVAILABLE_FPWD], 1),(IF(MOD(C413, 12)=0,J413*INDEX(extract[FREE_PWD_PERCENT], 1),P412)))</f>
        <v>7203.088210122165</v>
      </c>
      <c r="Q413">
        <f t="shared" si="83"/>
        <v>61523.008514954068</v>
      </c>
      <c r="R413">
        <f t="shared" si="84"/>
        <v>0</v>
      </c>
      <c r="S413">
        <f t="shared" si="85"/>
        <v>68726.096725076233</v>
      </c>
      <c r="T413">
        <f t="shared" si="86"/>
        <v>16520.245585474895</v>
      </c>
      <c r="U413">
        <f t="shared" si="87"/>
        <v>0</v>
      </c>
      <c r="V413">
        <f t="shared" si="88"/>
        <v>25781.194861272612</v>
      </c>
      <c r="W413">
        <f t="shared" si="89"/>
        <v>42301.440446747511</v>
      </c>
      <c r="X413">
        <f t="shared" si="90"/>
        <v>95873.677984339738</v>
      </c>
    </row>
    <row r="414" spans="1:24" x14ac:dyDescent="0.3">
      <c r="A414">
        <v>412</v>
      </c>
      <c r="B414">
        <f>IF(A414&gt;0,EOMONTH(B413,1),INDEX(extract[VALUATION_DATE], 1))</f>
        <v>57830</v>
      </c>
      <c r="C414">
        <f>IF(A414=0,DAYS360(INDEX(extract[ISSUE_DATE], 1),B414)/30,C413+1)</f>
        <v>430</v>
      </c>
      <c r="D414">
        <f t="shared" si="78"/>
        <v>36</v>
      </c>
      <c r="E414">
        <f>INDEX(extract[ISSUE_AGE], 1)+D414-1</f>
        <v>83</v>
      </c>
      <c r="F414">
        <f>INDEX(mortality_0[PROBABILITY],MATCH(E414, mortality_0[AGE]))</f>
        <v>7.0056999999999994E-2</v>
      </c>
      <c r="G414">
        <f t="shared" si="79"/>
        <v>6.0343849407736849E-3</v>
      </c>
      <c r="H414">
        <f>INDEX(valuation_rate_0[rate],0+1)</f>
        <v>4.2500000000000003E-2</v>
      </c>
      <c r="I414">
        <f t="shared" si="80"/>
        <v>0.23954575631389988</v>
      </c>
      <c r="J414">
        <f>IF(A414&gt;0,J413+L413-M413-N413,INDEX(extract[FUND_VALUE], 1))</f>
        <v>68368.387918643974</v>
      </c>
      <c r="K414">
        <f>IF((B414&lt;INDEX(extract[GUARANTEE_END], 1)),INDEX(extract[CURRENT_RATE], 1),INDEX(extract[MINIMUM_RATE], 1))</f>
        <v>0.01</v>
      </c>
      <c r="L414">
        <f t="shared" si="81"/>
        <v>56.714183594918858</v>
      </c>
      <c r="M414">
        <f t="shared" si="82"/>
        <v>412.56117048123872</v>
      </c>
      <c r="N414">
        <f>0</f>
        <v>0</v>
      </c>
      <c r="O414">
        <f>IF((D414&lt;=INDEX(surr_charge_sch_0[POLICY_YEAR],COUNTA(surr_charge_sch_0[POLICY_YEAR]))),INDEX(surr_charge_sch_0[SURRENDER_CHARGE_PERCENT],MATCH(D414, surr_charge_sch_0[POLICY_YEAR])),INDEX(surr_charge_sch_0[SURRENDER_CHARGE_PERCENT],COUNTA(surr_charge_sch_0[SURRENDER_CHARGE_PERCENT])))</f>
        <v>0</v>
      </c>
      <c r="P414">
        <f>IF((A414=0),INDEX(extract[AVAILABLE_FPWD], 1),(IF(MOD(C414, 12)=0,J414*INDEX(extract[FREE_PWD_PERCENT], 1),P413)))</f>
        <v>7203.088210122165</v>
      </c>
      <c r="Q414">
        <f t="shared" si="83"/>
        <v>61165.299708521808</v>
      </c>
      <c r="R414">
        <f t="shared" si="84"/>
        <v>0</v>
      </c>
      <c r="S414">
        <f t="shared" si="85"/>
        <v>68368.387918643974</v>
      </c>
      <c r="T414">
        <f t="shared" si="86"/>
        <v>16377.357191933666</v>
      </c>
      <c r="U414">
        <f t="shared" si="87"/>
        <v>0</v>
      </c>
      <c r="V414">
        <f t="shared" si="88"/>
        <v>25880.884382451484</v>
      </c>
      <c r="W414">
        <f t="shared" si="89"/>
        <v>42258.241574385152</v>
      </c>
      <c r="X414">
        <f t="shared" si="90"/>
        <v>95873.677984339738</v>
      </c>
    </row>
    <row r="415" spans="1:24" x14ac:dyDescent="0.3">
      <c r="A415">
        <v>413</v>
      </c>
      <c r="B415">
        <f>IF(A415&gt;0,EOMONTH(B414,1),INDEX(extract[VALUATION_DATE], 1))</f>
        <v>57861</v>
      </c>
      <c r="C415">
        <f>IF(A415=0,DAYS360(INDEX(extract[ISSUE_DATE], 1),B415)/30,C414+1)</f>
        <v>431</v>
      </c>
      <c r="D415">
        <f t="shared" si="78"/>
        <v>36</v>
      </c>
      <c r="E415">
        <f>INDEX(extract[ISSUE_AGE], 1)+D415-1</f>
        <v>83</v>
      </c>
      <c r="F415">
        <f>INDEX(mortality_0[PROBABILITY],MATCH(E415, mortality_0[AGE]))</f>
        <v>7.0056999999999994E-2</v>
      </c>
      <c r="G415">
        <f t="shared" si="79"/>
        <v>6.0343849407736849E-3</v>
      </c>
      <c r="H415">
        <f>INDEX(valuation_rate_0[rate],0+1)</f>
        <v>4.2500000000000003E-2</v>
      </c>
      <c r="I415">
        <f t="shared" si="80"/>
        <v>0.23871633759168434</v>
      </c>
      <c r="J415">
        <f>IF(A415&gt;0,J414+L414-M414-N414,INDEX(extract[FUND_VALUE], 1))</f>
        <v>68012.540931757656</v>
      </c>
      <c r="K415">
        <f>IF((B415&lt;INDEX(extract[GUARANTEE_END], 1)),INDEX(extract[CURRENT_RATE], 1),INDEX(extract[MINIMUM_RATE], 1))</f>
        <v>0.01</v>
      </c>
      <c r="L415">
        <f t="shared" si="81"/>
        <v>56.418994956421422</v>
      </c>
      <c r="M415">
        <f t="shared" si="82"/>
        <v>410.41385278235225</v>
      </c>
      <c r="N415">
        <f>0</f>
        <v>0</v>
      </c>
      <c r="O415">
        <f>IF((D415&lt;=INDEX(surr_charge_sch_0[POLICY_YEAR],COUNTA(surr_charge_sch_0[POLICY_YEAR]))),INDEX(surr_charge_sch_0[SURRENDER_CHARGE_PERCENT],MATCH(D415, surr_charge_sch_0[POLICY_YEAR])),INDEX(surr_charge_sch_0[SURRENDER_CHARGE_PERCENT],COUNTA(surr_charge_sch_0[SURRENDER_CHARGE_PERCENT])))</f>
        <v>0</v>
      </c>
      <c r="P415">
        <f>IF((A415=0),INDEX(extract[AVAILABLE_FPWD], 1),(IF(MOD(C415, 12)=0,J415*INDEX(extract[FREE_PWD_PERCENT], 1),P414)))</f>
        <v>7203.088210122165</v>
      </c>
      <c r="Q415">
        <f t="shared" si="83"/>
        <v>60809.452721635491</v>
      </c>
      <c r="R415">
        <f t="shared" si="84"/>
        <v>0</v>
      </c>
      <c r="S415">
        <f t="shared" si="85"/>
        <v>68012.540931757656</v>
      </c>
      <c r="T415">
        <f t="shared" si="86"/>
        <v>16235.704681533711</v>
      </c>
      <c r="U415">
        <f t="shared" si="87"/>
        <v>0</v>
      </c>
      <c r="V415">
        <f t="shared" si="88"/>
        <v>25979.711660060162</v>
      </c>
      <c r="W415">
        <f t="shared" si="89"/>
        <v>42215.416341593875</v>
      </c>
      <c r="X415">
        <f t="shared" si="90"/>
        <v>95873.677984339738</v>
      </c>
    </row>
    <row r="416" spans="1:24" x14ac:dyDescent="0.3">
      <c r="A416">
        <v>414</v>
      </c>
      <c r="B416">
        <f>IF(A416&gt;0,EOMONTH(B415,1),INDEX(extract[VALUATION_DATE], 1))</f>
        <v>57891</v>
      </c>
      <c r="C416">
        <f>IF(A416=0,DAYS360(INDEX(extract[ISSUE_DATE], 1),B416)/30,C415+1)</f>
        <v>432</v>
      </c>
      <c r="D416">
        <f t="shared" si="78"/>
        <v>37</v>
      </c>
      <c r="E416">
        <f>INDEX(extract[ISSUE_AGE], 1)+D416-1</f>
        <v>84</v>
      </c>
      <c r="F416">
        <f>INDEX(mortality_0[PROBABILITY],MATCH(E416, mortality_0[AGE]))</f>
        <v>7.7047999999999991E-2</v>
      </c>
      <c r="G416">
        <f t="shared" si="79"/>
        <v>6.6592325616251502E-3</v>
      </c>
      <c r="H416">
        <f>INDEX(valuation_rate_0[rate],0+1)</f>
        <v>4.2500000000000003E-2</v>
      </c>
      <c r="I416">
        <f t="shared" si="80"/>
        <v>0.23788979070250543</v>
      </c>
      <c r="J416">
        <f>IF(A416&gt;0,J415+L415-M415-N415,INDEX(extract[FUND_VALUE], 1))</f>
        <v>67658.54607393172</v>
      </c>
      <c r="K416">
        <f>IF((B416&lt;INDEX(extract[GUARANTEE_END], 1)),INDEX(extract[CURRENT_RATE], 1),INDEX(extract[MINIMUM_RATE], 1))</f>
        <v>0.01</v>
      </c>
      <c r="L416">
        <f t="shared" si="81"/>
        <v>56.125342729572253</v>
      </c>
      <c r="M416">
        <f t="shared" si="82"/>
        <v>450.55399308774156</v>
      </c>
      <c r="N416">
        <f>0</f>
        <v>0</v>
      </c>
      <c r="O416">
        <f>IF((D416&lt;=INDEX(surr_charge_sch_0[POLICY_YEAR],COUNTA(surr_charge_sch_0[POLICY_YEAR]))),INDEX(surr_charge_sch_0[SURRENDER_CHARGE_PERCENT],MATCH(D416, surr_charge_sch_0[POLICY_YEAR])),INDEX(surr_charge_sch_0[SURRENDER_CHARGE_PERCENT],COUNTA(surr_charge_sch_0[SURRENDER_CHARGE_PERCENT])))</f>
        <v>0</v>
      </c>
      <c r="P416">
        <f>IF((A416=0),INDEX(extract[AVAILABLE_FPWD], 1),(IF(MOD(C416, 12)=0,J416*INDEX(extract[FREE_PWD_PERCENT], 1),P415)))</f>
        <v>6765.854607393172</v>
      </c>
      <c r="Q416">
        <f t="shared" si="83"/>
        <v>60892.691466538548</v>
      </c>
      <c r="R416">
        <f t="shared" si="84"/>
        <v>0</v>
      </c>
      <c r="S416">
        <f t="shared" si="85"/>
        <v>67658.54607393172</v>
      </c>
      <c r="T416">
        <f t="shared" si="86"/>
        <v>16095.277364763439</v>
      </c>
      <c r="U416">
        <f t="shared" si="87"/>
        <v>0</v>
      </c>
      <c r="V416">
        <f t="shared" si="88"/>
        <v>26077.68415189326</v>
      </c>
      <c r="W416">
        <f t="shared" si="89"/>
        <v>42172.961516656695</v>
      </c>
      <c r="X416">
        <f t="shared" si="90"/>
        <v>95873.677984339738</v>
      </c>
    </row>
    <row r="417" spans="1:24" x14ac:dyDescent="0.3">
      <c r="A417">
        <v>415</v>
      </c>
      <c r="B417">
        <f>IF(A417&gt;0,EOMONTH(B416,1),INDEX(extract[VALUATION_DATE], 1))</f>
        <v>57922</v>
      </c>
      <c r="C417">
        <f>IF(A417=0,DAYS360(INDEX(extract[ISSUE_DATE], 1),B417)/30,C416+1)</f>
        <v>433</v>
      </c>
      <c r="D417">
        <f t="shared" si="78"/>
        <v>37</v>
      </c>
      <c r="E417">
        <f>INDEX(extract[ISSUE_AGE], 1)+D417-1</f>
        <v>84</v>
      </c>
      <c r="F417">
        <f>INDEX(mortality_0[PROBABILITY],MATCH(E417, mortality_0[AGE]))</f>
        <v>7.7047999999999991E-2</v>
      </c>
      <c r="G417">
        <f t="shared" si="79"/>
        <v>6.6592325616251502E-3</v>
      </c>
      <c r="H417">
        <f>INDEX(valuation_rate_0[rate],0+1)</f>
        <v>4.2500000000000003E-2</v>
      </c>
      <c r="I417">
        <f t="shared" si="80"/>
        <v>0.23706610570274264</v>
      </c>
      <c r="J417">
        <f>IF(A417&gt;0,J416+L416-M416-N416,INDEX(extract[FUND_VALUE], 1))</f>
        <v>67264.117423573553</v>
      </c>
      <c r="K417">
        <f>IF((B417&lt;INDEX(extract[GUARANTEE_END], 1)),INDEX(extract[CURRENT_RATE], 1),INDEX(extract[MINIMUM_RATE], 1))</f>
        <v>0.01</v>
      </c>
      <c r="L417">
        <f t="shared" si="81"/>
        <v>55.798149130710037</v>
      </c>
      <c r="M417">
        <f t="shared" si="82"/>
        <v>447.9274009760386</v>
      </c>
      <c r="N417">
        <f>0</f>
        <v>0</v>
      </c>
      <c r="O417">
        <f>IF((D417&lt;=INDEX(surr_charge_sch_0[POLICY_YEAR],COUNTA(surr_charge_sch_0[POLICY_YEAR]))),INDEX(surr_charge_sch_0[SURRENDER_CHARGE_PERCENT],MATCH(D417, surr_charge_sch_0[POLICY_YEAR])),INDEX(surr_charge_sch_0[SURRENDER_CHARGE_PERCENT],COUNTA(surr_charge_sch_0[SURRENDER_CHARGE_PERCENT])))</f>
        <v>0</v>
      </c>
      <c r="P417">
        <f>IF((A417=0),INDEX(extract[AVAILABLE_FPWD], 1),(IF(MOD(C417, 12)=0,J417*INDEX(extract[FREE_PWD_PERCENT], 1),P416)))</f>
        <v>6765.854607393172</v>
      </c>
      <c r="Q417">
        <f t="shared" si="83"/>
        <v>60498.26281618038</v>
      </c>
      <c r="R417">
        <f t="shared" si="84"/>
        <v>0</v>
      </c>
      <c r="S417">
        <f t="shared" si="85"/>
        <v>67264.117423573553</v>
      </c>
      <c r="T417">
        <f t="shared" si="86"/>
        <v>15946.042371138581</v>
      </c>
      <c r="U417">
        <f t="shared" si="87"/>
        <v>0</v>
      </c>
      <c r="V417">
        <f t="shared" si="88"/>
        <v>26184.86634700908</v>
      </c>
      <c r="W417">
        <f t="shared" si="89"/>
        <v>42130.908718147664</v>
      </c>
      <c r="X417">
        <f t="shared" si="90"/>
        <v>95873.677984339738</v>
      </c>
    </row>
    <row r="418" spans="1:24" x14ac:dyDescent="0.3">
      <c r="A418">
        <v>416</v>
      </c>
      <c r="B418">
        <f>IF(A418&gt;0,EOMONTH(B417,1),INDEX(extract[VALUATION_DATE], 1))</f>
        <v>57953</v>
      </c>
      <c r="C418">
        <f>IF(A418=0,DAYS360(INDEX(extract[ISSUE_DATE], 1),B418)/30,C417+1)</f>
        <v>434</v>
      </c>
      <c r="D418">
        <f t="shared" si="78"/>
        <v>37</v>
      </c>
      <c r="E418">
        <f>INDEX(extract[ISSUE_AGE], 1)+D418-1</f>
        <v>84</v>
      </c>
      <c r="F418">
        <f>INDEX(mortality_0[PROBABILITY],MATCH(E418, mortality_0[AGE]))</f>
        <v>7.7047999999999991E-2</v>
      </c>
      <c r="G418">
        <f t="shared" si="79"/>
        <v>6.6592325616251502E-3</v>
      </c>
      <c r="H418">
        <f>INDEX(valuation_rate_0[rate],0+1)</f>
        <v>4.2500000000000003E-2</v>
      </c>
      <c r="I418">
        <f t="shared" si="80"/>
        <v>0.23624527268320494</v>
      </c>
      <c r="J418">
        <f>IF(A418&gt;0,J417+L417-M417-N417,INDEX(extract[FUND_VALUE], 1))</f>
        <v>66871.988171728226</v>
      </c>
      <c r="K418">
        <f>IF((B418&lt;INDEX(extract[GUARANTEE_END], 1)),INDEX(extract[CURRENT_RATE], 1),INDEX(extract[MINIMUM_RATE], 1))</f>
        <v>0.01</v>
      </c>
      <c r="L418">
        <f t="shared" si="81"/>
        <v>55.472862970554296</v>
      </c>
      <c r="M418">
        <f t="shared" si="82"/>
        <v>445.31612109378449</v>
      </c>
      <c r="N418">
        <f>0</f>
        <v>0</v>
      </c>
      <c r="O418">
        <f>IF((D418&lt;=INDEX(surr_charge_sch_0[POLICY_YEAR],COUNTA(surr_charge_sch_0[POLICY_YEAR]))),INDEX(surr_charge_sch_0[SURRENDER_CHARGE_PERCENT],MATCH(D418, surr_charge_sch_0[POLICY_YEAR])),INDEX(surr_charge_sch_0[SURRENDER_CHARGE_PERCENT],COUNTA(surr_charge_sch_0[SURRENDER_CHARGE_PERCENT])))</f>
        <v>0</v>
      </c>
      <c r="P418">
        <f>IF((A418=0),INDEX(extract[AVAILABLE_FPWD], 1),(IF(MOD(C418, 12)=0,J418*INDEX(extract[FREE_PWD_PERCENT], 1),P417)))</f>
        <v>6765.854607393172</v>
      </c>
      <c r="Q418">
        <f t="shared" si="83"/>
        <v>60106.133564335054</v>
      </c>
      <c r="R418">
        <f t="shared" si="84"/>
        <v>0</v>
      </c>
      <c r="S418">
        <f t="shared" si="85"/>
        <v>66871.988171728226</v>
      </c>
      <c r="T418">
        <f t="shared" si="86"/>
        <v>15798.191080497991</v>
      </c>
      <c r="U418">
        <f t="shared" si="87"/>
        <v>0</v>
      </c>
      <c r="V418">
        <f t="shared" si="88"/>
        <v>26291.054751596021</v>
      </c>
      <c r="W418">
        <f t="shared" si="89"/>
        <v>42089.245832094013</v>
      </c>
      <c r="X418">
        <f t="shared" si="90"/>
        <v>95873.677984339738</v>
      </c>
    </row>
    <row r="419" spans="1:24" x14ac:dyDescent="0.3">
      <c r="A419">
        <v>417</v>
      </c>
      <c r="B419">
        <f>IF(A419&gt;0,EOMONTH(B418,1),INDEX(extract[VALUATION_DATE], 1))</f>
        <v>57983</v>
      </c>
      <c r="C419">
        <f>IF(A419=0,DAYS360(INDEX(extract[ISSUE_DATE], 1),B419)/30,C418+1)</f>
        <v>435</v>
      </c>
      <c r="D419">
        <f t="shared" si="78"/>
        <v>37</v>
      </c>
      <c r="E419">
        <f>INDEX(extract[ISSUE_AGE], 1)+D419-1</f>
        <v>84</v>
      </c>
      <c r="F419">
        <f>INDEX(mortality_0[PROBABILITY],MATCH(E419, mortality_0[AGE]))</f>
        <v>7.7047999999999991E-2</v>
      </c>
      <c r="G419">
        <f t="shared" si="79"/>
        <v>6.6592325616251502E-3</v>
      </c>
      <c r="H419">
        <f>INDEX(valuation_rate_0[rate],0+1)</f>
        <v>4.2500000000000003E-2</v>
      </c>
      <c r="I419">
        <f t="shared" si="80"/>
        <v>0.23542728176901151</v>
      </c>
      <c r="J419">
        <f>IF(A419&gt;0,J418+L418-M418-N418,INDEX(extract[FUND_VALUE], 1))</f>
        <v>66482.144913604992</v>
      </c>
      <c r="K419">
        <f>IF((B419&lt;INDEX(extract[GUARANTEE_END], 1)),INDEX(extract[CURRENT_RATE], 1),INDEX(extract[MINIMUM_RATE], 1))</f>
        <v>0.01</v>
      </c>
      <c r="L419">
        <f t="shared" si="81"/>
        <v>55.149473129320185</v>
      </c>
      <c r="M419">
        <f t="shared" si="82"/>
        <v>442.72006417536022</v>
      </c>
      <c r="N419">
        <f>0</f>
        <v>0</v>
      </c>
      <c r="O419">
        <f>IF((D419&lt;=INDEX(surr_charge_sch_0[POLICY_YEAR],COUNTA(surr_charge_sch_0[POLICY_YEAR]))),INDEX(surr_charge_sch_0[SURRENDER_CHARGE_PERCENT],MATCH(D419, surr_charge_sch_0[POLICY_YEAR])),INDEX(surr_charge_sch_0[SURRENDER_CHARGE_PERCENT],COUNTA(surr_charge_sch_0[SURRENDER_CHARGE_PERCENT])))</f>
        <v>0</v>
      </c>
      <c r="P419">
        <f>IF((A419=0),INDEX(extract[AVAILABLE_FPWD], 1),(IF(MOD(C419, 12)=0,J419*INDEX(extract[FREE_PWD_PERCENT], 1),P418)))</f>
        <v>6765.854607393172</v>
      </c>
      <c r="Q419">
        <f t="shared" si="83"/>
        <v>59716.29030621182</v>
      </c>
      <c r="R419">
        <f t="shared" si="84"/>
        <v>0</v>
      </c>
      <c r="S419">
        <f t="shared" si="85"/>
        <v>66482.144913604992</v>
      </c>
      <c r="T419">
        <f t="shared" si="86"/>
        <v>15651.710663183538</v>
      </c>
      <c r="U419">
        <f t="shared" si="87"/>
        <v>0</v>
      </c>
      <c r="V419">
        <f t="shared" si="88"/>
        <v>26396.258580054047</v>
      </c>
      <c r="W419">
        <f t="shared" si="89"/>
        <v>42047.969243237589</v>
      </c>
      <c r="X419">
        <f t="shared" si="90"/>
        <v>95873.677984339738</v>
      </c>
    </row>
    <row r="420" spans="1:24" x14ac:dyDescent="0.3">
      <c r="A420">
        <v>418</v>
      </c>
      <c r="B420">
        <f>IF(A420&gt;0,EOMONTH(B419,1),INDEX(extract[VALUATION_DATE], 1))</f>
        <v>58014</v>
      </c>
      <c r="C420">
        <f>IF(A420=0,DAYS360(INDEX(extract[ISSUE_DATE], 1),B420)/30,C419+1)</f>
        <v>436</v>
      </c>
      <c r="D420">
        <f t="shared" si="78"/>
        <v>37</v>
      </c>
      <c r="E420">
        <f>INDEX(extract[ISSUE_AGE], 1)+D420-1</f>
        <v>84</v>
      </c>
      <c r="F420">
        <f>INDEX(mortality_0[PROBABILITY],MATCH(E420, mortality_0[AGE]))</f>
        <v>7.7047999999999991E-2</v>
      </c>
      <c r="G420">
        <f t="shared" si="79"/>
        <v>6.6592325616251502E-3</v>
      </c>
      <c r="H420">
        <f>INDEX(valuation_rate_0[rate],0+1)</f>
        <v>4.2500000000000003E-2</v>
      </c>
      <c r="I420">
        <f t="shared" si="80"/>
        <v>0.23461212311947297</v>
      </c>
      <c r="J420">
        <f>IF(A420&gt;0,J419+L419-M419-N419,INDEX(extract[FUND_VALUE], 1))</f>
        <v>66094.574322558954</v>
      </c>
      <c r="K420">
        <f>IF((B420&lt;INDEX(extract[GUARANTEE_END], 1)),INDEX(extract[CURRENT_RATE], 1),INDEX(extract[MINIMUM_RATE], 1))</f>
        <v>0.01</v>
      </c>
      <c r="L420">
        <f t="shared" si="81"/>
        <v>54.827968552047828</v>
      </c>
      <c r="M420">
        <f t="shared" si="82"/>
        <v>440.13914147553817</v>
      </c>
      <c r="N420">
        <f>0</f>
        <v>0</v>
      </c>
      <c r="O420">
        <f>IF((D420&lt;=INDEX(surr_charge_sch_0[POLICY_YEAR],COUNTA(surr_charge_sch_0[POLICY_YEAR]))),INDEX(surr_charge_sch_0[SURRENDER_CHARGE_PERCENT],MATCH(D420, surr_charge_sch_0[POLICY_YEAR])),INDEX(surr_charge_sch_0[SURRENDER_CHARGE_PERCENT],COUNTA(surr_charge_sch_0[SURRENDER_CHARGE_PERCENT])))</f>
        <v>0</v>
      </c>
      <c r="P420">
        <f>IF((A420=0),INDEX(extract[AVAILABLE_FPWD], 1),(IF(MOD(C420, 12)=0,J420*INDEX(extract[FREE_PWD_PERCENT], 1),P419)))</f>
        <v>6765.854607393172</v>
      </c>
      <c r="Q420">
        <f t="shared" si="83"/>
        <v>59328.719715165782</v>
      </c>
      <c r="R420">
        <f t="shared" si="84"/>
        <v>0</v>
      </c>
      <c r="S420">
        <f t="shared" si="85"/>
        <v>66094.574322558954</v>
      </c>
      <c r="T420">
        <f t="shared" si="86"/>
        <v>15506.588408493359</v>
      </c>
      <c r="U420">
        <f t="shared" si="87"/>
        <v>0</v>
      </c>
      <c r="V420">
        <f t="shared" si="88"/>
        <v>26500.486961347455</v>
      </c>
      <c r="W420">
        <f t="shared" si="89"/>
        <v>42007.075369840815</v>
      </c>
      <c r="X420">
        <f t="shared" si="90"/>
        <v>95873.677984339738</v>
      </c>
    </row>
    <row r="421" spans="1:24" x14ac:dyDescent="0.3">
      <c r="A421">
        <v>419</v>
      </c>
      <c r="B421">
        <f>IF(A421&gt;0,EOMONTH(B420,1),INDEX(extract[VALUATION_DATE], 1))</f>
        <v>58044</v>
      </c>
      <c r="C421">
        <f>IF(A421=0,DAYS360(INDEX(extract[ISSUE_DATE], 1),B421)/30,C420+1)</f>
        <v>437</v>
      </c>
      <c r="D421">
        <f t="shared" si="78"/>
        <v>37</v>
      </c>
      <c r="E421">
        <f>INDEX(extract[ISSUE_AGE], 1)+D421-1</f>
        <v>84</v>
      </c>
      <c r="F421">
        <f>INDEX(mortality_0[PROBABILITY],MATCH(E421, mortality_0[AGE]))</f>
        <v>7.7047999999999991E-2</v>
      </c>
      <c r="G421">
        <f t="shared" si="79"/>
        <v>6.6592325616251502E-3</v>
      </c>
      <c r="H421">
        <f>INDEX(valuation_rate_0[rate],0+1)</f>
        <v>4.2500000000000003E-2</v>
      </c>
      <c r="I421">
        <f t="shared" si="80"/>
        <v>0.23379978692797296</v>
      </c>
      <c r="J421">
        <f>IF(A421&gt;0,J420+L420-M420-N420,INDEX(extract[FUND_VALUE], 1))</f>
        <v>65709.263149635473</v>
      </c>
      <c r="K421">
        <f>IF((B421&lt;INDEX(extract[GUARANTEE_END], 1)),INDEX(extract[CURRENT_RATE], 1),INDEX(extract[MINIMUM_RATE], 1))</f>
        <v>0.01</v>
      </c>
      <c r="L421">
        <f t="shared" si="81"/>
        <v>54.508338248224376</v>
      </c>
      <c r="M421">
        <f t="shared" si="82"/>
        <v>437.57326476644812</v>
      </c>
      <c r="N421">
        <f>0</f>
        <v>0</v>
      </c>
      <c r="O421">
        <f>IF((D421&lt;=INDEX(surr_charge_sch_0[POLICY_YEAR],COUNTA(surr_charge_sch_0[POLICY_YEAR]))),INDEX(surr_charge_sch_0[SURRENDER_CHARGE_PERCENT],MATCH(D421, surr_charge_sch_0[POLICY_YEAR])),INDEX(surr_charge_sch_0[SURRENDER_CHARGE_PERCENT],COUNTA(surr_charge_sch_0[SURRENDER_CHARGE_PERCENT])))</f>
        <v>0</v>
      </c>
      <c r="P421">
        <f>IF((A421=0),INDEX(extract[AVAILABLE_FPWD], 1),(IF(MOD(C421, 12)=0,J421*INDEX(extract[FREE_PWD_PERCENT], 1),P420)))</f>
        <v>6765.854607393172</v>
      </c>
      <c r="Q421">
        <f t="shared" si="83"/>
        <v>58943.408542242301</v>
      </c>
      <c r="R421">
        <f t="shared" si="84"/>
        <v>0</v>
      </c>
      <c r="S421">
        <f t="shared" si="85"/>
        <v>65709.263149635473</v>
      </c>
      <c r="T421">
        <f t="shared" si="86"/>
        <v>15362.81172357888</v>
      </c>
      <c r="U421">
        <f t="shared" si="87"/>
        <v>0</v>
      </c>
      <c r="V421">
        <f t="shared" si="88"/>
        <v>26603.748939797013</v>
      </c>
      <c r="W421">
        <f t="shared" si="89"/>
        <v>41966.560663375894</v>
      </c>
      <c r="X421">
        <f t="shared" si="90"/>
        <v>95873.677984339738</v>
      </c>
    </row>
    <row r="422" spans="1:24" x14ac:dyDescent="0.3">
      <c r="A422">
        <v>420</v>
      </c>
      <c r="B422">
        <f>IF(A422&gt;0,EOMONTH(B421,1),INDEX(extract[VALUATION_DATE], 1))</f>
        <v>58075</v>
      </c>
      <c r="C422">
        <f>IF(A422=0,DAYS360(INDEX(extract[ISSUE_DATE], 1),B422)/30,C421+1)</f>
        <v>438</v>
      </c>
      <c r="D422">
        <f t="shared" si="78"/>
        <v>37</v>
      </c>
      <c r="E422">
        <f>INDEX(extract[ISSUE_AGE], 1)+D422-1</f>
        <v>84</v>
      </c>
      <c r="F422">
        <f>INDEX(mortality_0[PROBABILITY],MATCH(E422, mortality_0[AGE]))</f>
        <v>7.7047999999999991E-2</v>
      </c>
      <c r="G422">
        <f t="shared" si="79"/>
        <v>6.6592325616251502E-3</v>
      </c>
      <c r="H422">
        <f>INDEX(valuation_rate_0[rate],0+1)</f>
        <v>4.2500000000000003E-2</v>
      </c>
      <c r="I422">
        <f t="shared" si="80"/>
        <v>0.23299026342185017</v>
      </c>
      <c r="J422">
        <f>IF(A422&gt;0,J421+L421-M421-N421,INDEX(extract[FUND_VALUE], 1))</f>
        <v>65326.198223117251</v>
      </c>
      <c r="K422">
        <f>IF((B422&lt;INDEX(extract[GUARANTEE_END], 1)),INDEX(extract[CURRENT_RATE], 1),INDEX(extract[MINIMUM_RATE], 1))</f>
        <v>0.01</v>
      </c>
      <c r="L422">
        <f t="shared" si="81"/>
        <v>54.190571291408297</v>
      </c>
      <c r="M422">
        <f t="shared" si="82"/>
        <v>435.02234633456141</v>
      </c>
      <c r="N422">
        <f>0</f>
        <v>0</v>
      </c>
      <c r="O422">
        <f>IF((D422&lt;=INDEX(surr_charge_sch_0[POLICY_YEAR],COUNTA(surr_charge_sch_0[POLICY_YEAR]))),INDEX(surr_charge_sch_0[SURRENDER_CHARGE_PERCENT],MATCH(D422, surr_charge_sch_0[POLICY_YEAR])),INDEX(surr_charge_sch_0[SURRENDER_CHARGE_PERCENT],COUNTA(surr_charge_sch_0[SURRENDER_CHARGE_PERCENT])))</f>
        <v>0</v>
      </c>
      <c r="P422">
        <f>IF((A422=0),INDEX(extract[AVAILABLE_FPWD], 1),(IF(MOD(C422, 12)=0,J422*INDEX(extract[FREE_PWD_PERCENT], 1),P421)))</f>
        <v>6765.854607393172</v>
      </c>
      <c r="Q422">
        <f t="shared" si="83"/>
        <v>58560.343615724079</v>
      </c>
      <c r="R422">
        <f t="shared" si="84"/>
        <v>0</v>
      </c>
      <c r="S422">
        <f t="shared" si="85"/>
        <v>65326.198223117251</v>
      </c>
      <c r="T422">
        <f t="shared" si="86"/>
        <v>15220.368132352089</v>
      </c>
      <c r="U422">
        <f t="shared" si="87"/>
        <v>0</v>
      </c>
      <c r="V422">
        <f t="shared" si="88"/>
        <v>26706.053475864785</v>
      </c>
      <c r="W422">
        <f t="shared" si="89"/>
        <v>41926.421608216871</v>
      </c>
      <c r="X422">
        <f t="shared" si="90"/>
        <v>95873.677984339738</v>
      </c>
    </row>
    <row r="423" spans="1:24" x14ac:dyDescent="0.3">
      <c r="A423">
        <v>421</v>
      </c>
      <c r="B423">
        <f>IF(A423&gt;0,EOMONTH(B422,1),INDEX(extract[VALUATION_DATE], 1))</f>
        <v>58106</v>
      </c>
      <c r="C423">
        <f>IF(A423=0,DAYS360(INDEX(extract[ISSUE_DATE], 1),B423)/30,C422+1)</f>
        <v>439</v>
      </c>
      <c r="D423">
        <f t="shared" si="78"/>
        <v>37</v>
      </c>
      <c r="E423">
        <f>INDEX(extract[ISSUE_AGE], 1)+D423-1</f>
        <v>84</v>
      </c>
      <c r="F423">
        <f>INDEX(mortality_0[PROBABILITY],MATCH(E423, mortality_0[AGE]))</f>
        <v>7.7047999999999991E-2</v>
      </c>
      <c r="G423">
        <f t="shared" si="79"/>
        <v>6.6592325616251502E-3</v>
      </c>
      <c r="H423">
        <f>INDEX(valuation_rate_0[rate],0+1)</f>
        <v>4.2500000000000003E-2</v>
      </c>
      <c r="I423">
        <f t="shared" si="80"/>
        <v>0.23218354286228082</v>
      </c>
      <c r="J423">
        <f>IF(A423&gt;0,J422+L422-M422-N422,INDEX(extract[FUND_VALUE], 1))</f>
        <v>64945.366448074099</v>
      </c>
      <c r="K423">
        <f>IF((B423&lt;INDEX(extract[GUARANTEE_END], 1)),INDEX(extract[CURRENT_RATE], 1),INDEX(extract[MINIMUM_RATE], 1))</f>
        <v>0.01</v>
      </c>
      <c r="L423">
        <f t="shared" si="81"/>
        <v>53.874656818855897</v>
      </c>
      <c r="M423">
        <f t="shared" si="82"/>
        <v>432.48629897769257</v>
      </c>
      <c r="N423">
        <f>0</f>
        <v>0</v>
      </c>
      <c r="O423">
        <f>IF((D423&lt;=INDEX(surr_charge_sch_0[POLICY_YEAR],COUNTA(surr_charge_sch_0[POLICY_YEAR]))),INDEX(surr_charge_sch_0[SURRENDER_CHARGE_PERCENT],MATCH(D423, surr_charge_sch_0[POLICY_YEAR])),INDEX(surr_charge_sch_0[SURRENDER_CHARGE_PERCENT],COUNTA(surr_charge_sch_0[SURRENDER_CHARGE_PERCENT])))</f>
        <v>0</v>
      </c>
      <c r="P423">
        <f>IF((A423=0),INDEX(extract[AVAILABLE_FPWD], 1),(IF(MOD(C423, 12)=0,J423*INDEX(extract[FREE_PWD_PERCENT], 1),P422)))</f>
        <v>6765.854607393172</v>
      </c>
      <c r="Q423">
        <f t="shared" si="83"/>
        <v>58179.511840680927</v>
      </c>
      <c r="R423">
        <f t="shared" si="84"/>
        <v>0</v>
      </c>
      <c r="S423">
        <f t="shared" si="85"/>
        <v>64945.366448074099</v>
      </c>
      <c r="T423">
        <f t="shared" si="86"/>
        <v>15079.245274402947</v>
      </c>
      <c r="U423">
        <f t="shared" si="87"/>
        <v>0</v>
      </c>
      <c r="V423">
        <f t="shared" si="88"/>
        <v>26807.409446931666</v>
      </c>
      <c r="W423">
        <f t="shared" si="89"/>
        <v>41886.654721334613</v>
      </c>
      <c r="X423">
        <f t="shared" si="90"/>
        <v>95873.677984339738</v>
      </c>
    </row>
    <row r="424" spans="1:24" x14ac:dyDescent="0.3">
      <c r="A424">
        <v>422</v>
      </c>
      <c r="B424">
        <f>IF(A424&gt;0,EOMONTH(B423,1),INDEX(extract[VALUATION_DATE], 1))</f>
        <v>58134</v>
      </c>
      <c r="C424">
        <f>IF(A424=0,DAYS360(INDEX(extract[ISSUE_DATE], 1),B424)/30,C423+1)</f>
        <v>440</v>
      </c>
      <c r="D424">
        <f t="shared" si="78"/>
        <v>37</v>
      </c>
      <c r="E424">
        <f>INDEX(extract[ISSUE_AGE], 1)+D424-1</f>
        <v>84</v>
      </c>
      <c r="F424">
        <f>INDEX(mortality_0[PROBABILITY],MATCH(E424, mortality_0[AGE]))</f>
        <v>7.7047999999999991E-2</v>
      </c>
      <c r="G424">
        <f t="shared" si="79"/>
        <v>6.6592325616251502E-3</v>
      </c>
      <c r="H424">
        <f>INDEX(valuation_rate_0[rate],0+1)</f>
        <v>4.2500000000000003E-2</v>
      </c>
      <c r="I424">
        <f t="shared" si="80"/>
        <v>0.23137961554416148</v>
      </c>
      <c r="J424">
        <f>IF(A424&gt;0,J423+L423-M423-N423,INDEX(extract[FUND_VALUE], 1))</f>
        <v>64566.754805915261</v>
      </c>
      <c r="K424">
        <f>IF((B424&lt;INDEX(extract[GUARANTEE_END], 1)),INDEX(extract[CURRENT_RATE], 1),INDEX(extract[MINIMUM_RATE], 1))</f>
        <v>0.01</v>
      </c>
      <c r="L424">
        <f t="shared" si="81"/>
        <v>53.560584031149951</v>
      </c>
      <c r="M424">
        <f t="shared" si="82"/>
        <v>429.96503600201805</v>
      </c>
      <c r="N424">
        <f>0</f>
        <v>0</v>
      </c>
      <c r="O424">
        <f>IF((D424&lt;=INDEX(surr_charge_sch_0[POLICY_YEAR],COUNTA(surr_charge_sch_0[POLICY_YEAR]))),INDEX(surr_charge_sch_0[SURRENDER_CHARGE_PERCENT],MATCH(D424, surr_charge_sch_0[POLICY_YEAR])),INDEX(surr_charge_sch_0[SURRENDER_CHARGE_PERCENT],COUNTA(surr_charge_sch_0[SURRENDER_CHARGE_PERCENT])))</f>
        <v>0</v>
      </c>
      <c r="P424">
        <f>IF((A424=0),INDEX(extract[AVAILABLE_FPWD], 1),(IF(MOD(C424, 12)=0,J424*INDEX(extract[FREE_PWD_PERCENT], 1),P423)))</f>
        <v>6765.854607393172</v>
      </c>
      <c r="Q424">
        <f t="shared" si="83"/>
        <v>57800.900198522089</v>
      </c>
      <c r="R424">
        <f t="shared" si="84"/>
        <v>0</v>
      </c>
      <c r="S424">
        <f t="shared" si="85"/>
        <v>64566.754805915261</v>
      </c>
      <c r="T424">
        <f t="shared" si="86"/>
        <v>14939.430903926814</v>
      </c>
      <c r="U424">
        <f t="shared" si="87"/>
        <v>0</v>
      </c>
      <c r="V424">
        <f t="shared" si="88"/>
        <v>26907.825648067701</v>
      </c>
      <c r="W424">
        <f t="shared" si="89"/>
        <v>41847.256551994513</v>
      </c>
      <c r="X424">
        <f t="shared" si="90"/>
        <v>95873.677984339738</v>
      </c>
    </row>
    <row r="425" spans="1:24" x14ac:dyDescent="0.3">
      <c r="A425">
        <v>423</v>
      </c>
      <c r="B425">
        <f>IF(A425&gt;0,EOMONTH(B424,1),INDEX(extract[VALUATION_DATE], 1))</f>
        <v>58165</v>
      </c>
      <c r="C425">
        <f>IF(A425=0,DAYS360(INDEX(extract[ISSUE_DATE], 1),B425)/30,C424+1)</f>
        <v>441</v>
      </c>
      <c r="D425">
        <f t="shared" si="78"/>
        <v>37</v>
      </c>
      <c r="E425">
        <f>INDEX(extract[ISSUE_AGE], 1)+D425-1</f>
        <v>84</v>
      </c>
      <c r="F425">
        <f>INDEX(mortality_0[PROBABILITY],MATCH(E425, mortality_0[AGE]))</f>
        <v>7.7047999999999991E-2</v>
      </c>
      <c r="G425">
        <f t="shared" si="79"/>
        <v>6.6592325616251502E-3</v>
      </c>
      <c r="H425">
        <f>INDEX(valuation_rate_0[rate],0+1)</f>
        <v>4.2500000000000003E-2</v>
      </c>
      <c r="I425">
        <f t="shared" si="80"/>
        <v>0.23057847179599222</v>
      </c>
      <c r="J425">
        <f>IF(A425&gt;0,J424+L424-M424-N424,INDEX(extract[FUND_VALUE], 1))</f>
        <v>64190.350353944392</v>
      </c>
      <c r="K425">
        <f>IF((B425&lt;INDEX(extract[GUARANTEE_END], 1)),INDEX(extract[CURRENT_RATE], 1),INDEX(extract[MINIMUM_RATE], 1))</f>
        <v>0.01</v>
      </c>
      <c r="L425">
        <f t="shared" si="81"/>
        <v>53.248342191830538</v>
      </c>
      <c r="M425">
        <f t="shared" si="82"/>
        <v>427.45847121911299</v>
      </c>
      <c r="N425">
        <f>0</f>
        <v>0</v>
      </c>
      <c r="O425">
        <f>IF((D425&lt;=INDEX(surr_charge_sch_0[POLICY_YEAR],COUNTA(surr_charge_sch_0[POLICY_YEAR]))),INDEX(surr_charge_sch_0[SURRENDER_CHARGE_PERCENT],MATCH(D425, surr_charge_sch_0[POLICY_YEAR])),INDEX(surr_charge_sch_0[SURRENDER_CHARGE_PERCENT],COUNTA(surr_charge_sch_0[SURRENDER_CHARGE_PERCENT])))</f>
        <v>0</v>
      </c>
      <c r="P425">
        <f>IF((A425=0),INDEX(extract[AVAILABLE_FPWD], 1),(IF(MOD(C425, 12)=0,J425*INDEX(extract[FREE_PWD_PERCENT], 1),P424)))</f>
        <v>6765.854607393172</v>
      </c>
      <c r="Q425">
        <f t="shared" si="83"/>
        <v>57424.49574655122</v>
      </c>
      <c r="R425">
        <f t="shared" si="84"/>
        <v>0</v>
      </c>
      <c r="S425">
        <f t="shared" si="85"/>
        <v>64190.350353944392</v>
      </c>
      <c r="T425">
        <f t="shared" si="86"/>
        <v>14800.912888661827</v>
      </c>
      <c r="U425">
        <f t="shared" si="87"/>
        <v>0</v>
      </c>
      <c r="V425">
        <f t="shared" si="88"/>
        <v>27007.310792795281</v>
      </c>
      <c r="W425">
        <f t="shared" si="89"/>
        <v>41808.223681457108</v>
      </c>
      <c r="X425">
        <f t="shared" si="90"/>
        <v>95873.677984339738</v>
      </c>
    </row>
    <row r="426" spans="1:24" x14ac:dyDescent="0.3">
      <c r="A426">
        <v>424</v>
      </c>
      <c r="B426">
        <f>IF(A426&gt;0,EOMONTH(B425,1),INDEX(extract[VALUATION_DATE], 1))</f>
        <v>58195</v>
      </c>
      <c r="C426">
        <f>IF(A426=0,DAYS360(INDEX(extract[ISSUE_DATE], 1),B426)/30,C425+1)</f>
        <v>442</v>
      </c>
      <c r="D426">
        <f t="shared" si="78"/>
        <v>37</v>
      </c>
      <c r="E426">
        <f>INDEX(extract[ISSUE_AGE], 1)+D426-1</f>
        <v>84</v>
      </c>
      <c r="F426">
        <f>INDEX(mortality_0[PROBABILITY],MATCH(E426, mortality_0[AGE]))</f>
        <v>7.7047999999999991E-2</v>
      </c>
      <c r="G426">
        <f t="shared" si="79"/>
        <v>6.6592325616251502E-3</v>
      </c>
      <c r="H426">
        <f>INDEX(valuation_rate_0[rate],0+1)</f>
        <v>4.2500000000000003E-2</v>
      </c>
      <c r="I426">
        <f t="shared" si="80"/>
        <v>0.2297801019797604</v>
      </c>
      <c r="J426">
        <f>IF(A426&gt;0,J425+L425-M425-N425,INDEX(extract[FUND_VALUE], 1))</f>
        <v>63816.140224917108</v>
      </c>
      <c r="K426">
        <f>IF((B426&lt;INDEX(extract[GUARANTEE_END], 1)),INDEX(extract[CURRENT_RATE], 1),INDEX(extract[MINIMUM_RATE], 1))</f>
        <v>0.01</v>
      </c>
      <c r="L426">
        <f t="shared" si="81"/>
        <v>52.937920627028006</v>
      </c>
      <c r="M426">
        <f t="shared" si="82"/>
        <v>424.96651894300453</v>
      </c>
      <c r="N426">
        <f>0</f>
        <v>0</v>
      </c>
      <c r="O426">
        <f>IF((D426&lt;=INDEX(surr_charge_sch_0[POLICY_YEAR],COUNTA(surr_charge_sch_0[POLICY_YEAR]))),INDEX(surr_charge_sch_0[SURRENDER_CHARGE_PERCENT],MATCH(D426, surr_charge_sch_0[POLICY_YEAR])),INDEX(surr_charge_sch_0[SURRENDER_CHARGE_PERCENT],COUNTA(surr_charge_sch_0[SURRENDER_CHARGE_PERCENT])))</f>
        <v>0</v>
      </c>
      <c r="P426">
        <f>IF((A426=0),INDEX(extract[AVAILABLE_FPWD], 1),(IF(MOD(C426, 12)=0,J426*INDEX(extract[FREE_PWD_PERCENT], 1),P425)))</f>
        <v>6765.854607393172</v>
      </c>
      <c r="Q426">
        <f t="shared" si="83"/>
        <v>57050.285617523936</v>
      </c>
      <c r="R426">
        <f t="shared" si="84"/>
        <v>0</v>
      </c>
      <c r="S426">
        <f t="shared" si="85"/>
        <v>63816.140224917108</v>
      </c>
      <c r="T426">
        <f t="shared" si="86"/>
        <v>14663.679208836144</v>
      </c>
      <c r="U426">
        <f t="shared" si="87"/>
        <v>0</v>
      </c>
      <c r="V426">
        <f t="shared" si="88"/>
        <v>27105.873513845236</v>
      </c>
      <c r="W426">
        <f t="shared" si="89"/>
        <v>41769.552722681379</v>
      </c>
      <c r="X426">
        <f t="shared" si="90"/>
        <v>95873.677984339738</v>
      </c>
    </row>
    <row r="427" spans="1:24" x14ac:dyDescent="0.3">
      <c r="A427">
        <v>425</v>
      </c>
      <c r="B427">
        <f>IF(A427&gt;0,EOMONTH(B426,1),INDEX(extract[VALUATION_DATE], 1))</f>
        <v>58226</v>
      </c>
      <c r="C427">
        <f>IF(A427=0,DAYS360(INDEX(extract[ISSUE_DATE], 1),B427)/30,C426+1)</f>
        <v>443</v>
      </c>
      <c r="D427">
        <f t="shared" si="78"/>
        <v>37</v>
      </c>
      <c r="E427">
        <f>INDEX(extract[ISSUE_AGE], 1)+D427-1</f>
        <v>84</v>
      </c>
      <c r="F427">
        <f>INDEX(mortality_0[PROBABILITY],MATCH(E427, mortality_0[AGE]))</f>
        <v>7.7047999999999991E-2</v>
      </c>
      <c r="G427">
        <f t="shared" si="79"/>
        <v>6.6592325616251502E-3</v>
      </c>
      <c r="H427">
        <f>INDEX(valuation_rate_0[rate],0+1)</f>
        <v>4.2500000000000003E-2</v>
      </c>
      <c r="I427">
        <f t="shared" si="80"/>
        <v>0.22898449649082464</v>
      </c>
      <c r="J427">
        <f>IF(A427&gt;0,J426+L426-M426-N426,INDEX(extract[FUND_VALUE], 1))</f>
        <v>63444.111626601138</v>
      </c>
      <c r="K427">
        <f>IF((B427&lt;INDEX(extract[GUARANTEE_END], 1)),INDEX(extract[CURRENT_RATE], 1),INDEX(extract[MINIMUM_RATE], 1))</f>
        <v>0.01</v>
      </c>
      <c r="L427">
        <f t="shared" si="81"/>
        <v>52.629308725098134</v>
      </c>
      <c r="M427">
        <f t="shared" si="82"/>
        <v>422.48909398724305</v>
      </c>
      <c r="N427">
        <f>0</f>
        <v>0</v>
      </c>
      <c r="O427">
        <f>IF((D427&lt;=INDEX(surr_charge_sch_0[POLICY_YEAR],COUNTA(surr_charge_sch_0[POLICY_YEAR]))),INDEX(surr_charge_sch_0[SURRENDER_CHARGE_PERCENT],MATCH(D427, surr_charge_sch_0[POLICY_YEAR])),INDEX(surr_charge_sch_0[SURRENDER_CHARGE_PERCENT],COUNTA(surr_charge_sch_0[SURRENDER_CHARGE_PERCENT])))</f>
        <v>0</v>
      </c>
      <c r="P427">
        <f>IF((A427=0),INDEX(extract[AVAILABLE_FPWD], 1),(IF(MOD(C427, 12)=0,J427*INDEX(extract[FREE_PWD_PERCENT], 1),P426)))</f>
        <v>6765.854607393172</v>
      </c>
      <c r="Q427">
        <f t="shared" si="83"/>
        <v>56678.257019207966</v>
      </c>
      <c r="R427">
        <f t="shared" si="84"/>
        <v>0</v>
      </c>
      <c r="S427">
        <f t="shared" si="85"/>
        <v>63444.111626601138</v>
      </c>
      <c r="T427">
        <f t="shared" si="86"/>
        <v>14527.717956124936</v>
      </c>
      <c r="U427">
        <f t="shared" si="87"/>
        <v>0</v>
      </c>
      <c r="V427">
        <f t="shared" si="88"/>
        <v>27203.522363905944</v>
      </c>
      <c r="W427">
        <f t="shared" si="89"/>
        <v>41731.240320030876</v>
      </c>
      <c r="X427">
        <f t="shared" si="90"/>
        <v>95873.677984339738</v>
      </c>
    </row>
    <row r="428" spans="1:24" x14ac:dyDescent="0.3">
      <c r="A428">
        <v>426</v>
      </c>
      <c r="B428">
        <f>IF(A428&gt;0,EOMONTH(B427,1),INDEX(extract[VALUATION_DATE], 1))</f>
        <v>58256</v>
      </c>
      <c r="C428">
        <f>IF(A428=0,DAYS360(INDEX(extract[ISSUE_DATE], 1),B428)/30,C427+1)</f>
        <v>444</v>
      </c>
      <c r="D428">
        <f t="shared" si="78"/>
        <v>38</v>
      </c>
      <c r="E428">
        <f>INDEX(extract[ISSUE_AGE], 1)+D428-1</f>
        <v>85</v>
      </c>
      <c r="F428">
        <f>INDEX(mortality_0[PROBABILITY],MATCH(E428, mortality_0[AGE]))</f>
        <v>8.4533999999999998E-2</v>
      </c>
      <c r="G428">
        <f t="shared" si="79"/>
        <v>7.3331514153671673E-3</v>
      </c>
      <c r="H428">
        <f>INDEX(valuation_rate_0[rate],0+1)</f>
        <v>4.2500000000000003E-2</v>
      </c>
      <c r="I428">
        <f t="shared" si="80"/>
        <v>0.22819164575779929</v>
      </c>
      <c r="J428">
        <f>IF(A428&gt;0,J427+L427-M427-N427,INDEX(extract[FUND_VALUE], 1))</f>
        <v>63074.251841338992</v>
      </c>
      <c r="K428">
        <f>IF((B428&lt;INDEX(extract[GUARANTEE_END], 1)),INDEX(extract[CURRENT_RATE], 1),INDEX(extract[MINIMUM_RATE], 1))</f>
        <v>0.01</v>
      </c>
      <c r="L428">
        <f t="shared" si="81"/>
        <v>52.322495936259294</v>
      </c>
      <c r="M428">
        <f t="shared" si="82"/>
        <v>462.5330391635402</v>
      </c>
      <c r="N428">
        <f>0</f>
        <v>0</v>
      </c>
      <c r="O428">
        <f>IF((D428&lt;=INDEX(surr_charge_sch_0[POLICY_YEAR],COUNTA(surr_charge_sch_0[POLICY_YEAR]))),INDEX(surr_charge_sch_0[SURRENDER_CHARGE_PERCENT],MATCH(D428, surr_charge_sch_0[POLICY_YEAR])),INDEX(surr_charge_sch_0[SURRENDER_CHARGE_PERCENT],COUNTA(surr_charge_sch_0[SURRENDER_CHARGE_PERCENT])))</f>
        <v>0</v>
      </c>
      <c r="P428">
        <f>IF((A428=0),INDEX(extract[AVAILABLE_FPWD], 1),(IF(MOD(C428, 12)=0,J428*INDEX(extract[FREE_PWD_PERCENT], 1),P427)))</f>
        <v>6307.4251841338992</v>
      </c>
      <c r="Q428">
        <f t="shared" si="83"/>
        <v>56766.826657205092</v>
      </c>
      <c r="R428">
        <f t="shared" si="84"/>
        <v>0</v>
      </c>
      <c r="S428">
        <f t="shared" si="85"/>
        <v>63074.251841338992</v>
      </c>
      <c r="T428">
        <f t="shared" si="86"/>
        <v>14393.017332617046</v>
      </c>
      <c r="U428">
        <f t="shared" si="87"/>
        <v>0</v>
      </c>
      <c r="V428">
        <f t="shared" si="88"/>
        <v>27300.265816365478</v>
      </c>
      <c r="W428">
        <f t="shared" si="89"/>
        <v>41693.283148982526</v>
      </c>
      <c r="X428">
        <f t="shared" si="90"/>
        <v>95873.677984339738</v>
      </c>
    </row>
    <row r="429" spans="1:24" x14ac:dyDescent="0.3">
      <c r="A429">
        <v>427</v>
      </c>
      <c r="B429">
        <f>IF(A429&gt;0,EOMONTH(B428,1),INDEX(extract[VALUATION_DATE], 1))</f>
        <v>58287</v>
      </c>
      <c r="C429">
        <f>IF(A429=0,DAYS360(INDEX(extract[ISSUE_DATE], 1),B429)/30,C428+1)</f>
        <v>445</v>
      </c>
      <c r="D429">
        <f t="shared" si="78"/>
        <v>38</v>
      </c>
      <c r="E429">
        <f>INDEX(extract[ISSUE_AGE], 1)+D429-1</f>
        <v>85</v>
      </c>
      <c r="F429">
        <f>INDEX(mortality_0[PROBABILITY],MATCH(E429, mortality_0[AGE]))</f>
        <v>8.4533999999999998E-2</v>
      </c>
      <c r="G429">
        <f t="shared" si="79"/>
        <v>7.3331514153671673E-3</v>
      </c>
      <c r="H429">
        <f>INDEX(valuation_rate_0[rate],0+1)</f>
        <v>4.2500000000000003E-2</v>
      </c>
      <c r="I429">
        <f t="shared" si="80"/>
        <v>0.2274015402424393</v>
      </c>
      <c r="J429">
        <f>IF(A429&gt;0,J428+L428-M428-N428,INDEX(extract[FUND_VALUE], 1))</f>
        <v>62664.041298111704</v>
      </c>
      <c r="K429">
        <f>IF((B429&lt;INDEX(extract[GUARANTEE_END], 1)),INDEX(extract[CURRENT_RATE], 1),INDEX(extract[MINIMUM_RATE], 1))</f>
        <v>0.01</v>
      </c>
      <c r="L429">
        <f t="shared" si="81"/>
        <v>51.982210655745618</v>
      </c>
      <c r="M429">
        <f t="shared" si="82"/>
        <v>459.52490313787445</v>
      </c>
      <c r="N429">
        <f>0</f>
        <v>0</v>
      </c>
      <c r="O429">
        <f>IF((D429&lt;=INDEX(surr_charge_sch_0[POLICY_YEAR],COUNTA(surr_charge_sch_0[POLICY_YEAR]))),INDEX(surr_charge_sch_0[SURRENDER_CHARGE_PERCENT],MATCH(D429, surr_charge_sch_0[POLICY_YEAR])),INDEX(surr_charge_sch_0[SURRENDER_CHARGE_PERCENT],COUNTA(surr_charge_sch_0[SURRENDER_CHARGE_PERCENT])))</f>
        <v>0</v>
      </c>
      <c r="P429">
        <f>IF((A429=0),INDEX(extract[AVAILABLE_FPWD], 1),(IF(MOD(C429, 12)=0,J429*INDEX(extract[FREE_PWD_PERCENT], 1),P428)))</f>
        <v>6307.4251841338992</v>
      </c>
      <c r="Q429">
        <f t="shared" si="83"/>
        <v>56356.616113977805</v>
      </c>
      <c r="R429">
        <f t="shared" si="84"/>
        <v>0</v>
      </c>
      <c r="S429">
        <f t="shared" si="85"/>
        <v>62664.041298111704</v>
      </c>
      <c r="T429">
        <f t="shared" si="86"/>
        <v>14249.899509006427</v>
      </c>
      <c r="U429">
        <f t="shared" si="87"/>
        <v>0</v>
      </c>
      <c r="V429">
        <f t="shared" si="88"/>
        <v>27405.811991789564</v>
      </c>
      <c r="W429">
        <f t="shared" si="89"/>
        <v>41655.711500795995</v>
      </c>
      <c r="X429">
        <f t="shared" si="90"/>
        <v>95873.677984339738</v>
      </c>
    </row>
    <row r="430" spans="1:24" x14ac:dyDescent="0.3">
      <c r="A430">
        <v>428</v>
      </c>
      <c r="B430">
        <f>IF(A430&gt;0,EOMONTH(B429,1),INDEX(extract[VALUATION_DATE], 1))</f>
        <v>58318</v>
      </c>
      <c r="C430">
        <f>IF(A430=0,DAYS360(INDEX(extract[ISSUE_DATE], 1),B430)/30,C429+1)</f>
        <v>446</v>
      </c>
      <c r="D430">
        <f t="shared" si="78"/>
        <v>38</v>
      </c>
      <c r="E430">
        <f>INDEX(extract[ISSUE_AGE], 1)+D430-1</f>
        <v>85</v>
      </c>
      <c r="F430">
        <f>INDEX(mortality_0[PROBABILITY],MATCH(E430, mortality_0[AGE]))</f>
        <v>8.4533999999999998E-2</v>
      </c>
      <c r="G430">
        <f t="shared" si="79"/>
        <v>7.3331514153671673E-3</v>
      </c>
      <c r="H430">
        <f>INDEX(valuation_rate_0[rate],0+1)</f>
        <v>4.2500000000000003E-2</v>
      </c>
      <c r="I430">
        <f t="shared" si="80"/>
        <v>0.22661417043952545</v>
      </c>
      <c r="J430">
        <f>IF(A430&gt;0,J429+L429-M429-N429,INDEX(extract[FUND_VALUE], 1))</f>
        <v>62256.498605629575</v>
      </c>
      <c r="K430">
        <f>IF((B430&lt;INDEX(extract[GUARANTEE_END], 1)),INDEX(extract[CURRENT_RATE], 1),INDEX(extract[MINIMUM_RATE], 1))</f>
        <v>0.01</v>
      </c>
      <c r="L430">
        <f t="shared" si="81"/>
        <v>51.644138459108433</v>
      </c>
      <c r="M430">
        <f t="shared" si="82"/>
        <v>456.53633086567658</v>
      </c>
      <c r="N430">
        <f>0</f>
        <v>0</v>
      </c>
      <c r="O430">
        <f>IF((D430&lt;=INDEX(surr_charge_sch_0[POLICY_YEAR],COUNTA(surr_charge_sch_0[POLICY_YEAR]))),INDEX(surr_charge_sch_0[SURRENDER_CHARGE_PERCENT],MATCH(D430, surr_charge_sch_0[POLICY_YEAR])),INDEX(surr_charge_sch_0[SURRENDER_CHARGE_PERCENT],COUNTA(surr_charge_sch_0[SURRENDER_CHARGE_PERCENT])))</f>
        <v>0</v>
      </c>
      <c r="P430">
        <f>IF((A430=0),INDEX(extract[AVAILABLE_FPWD], 1),(IF(MOD(C430, 12)=0,J430*INDEX(extract[FREE_PWD_PERCENT], 1),P429)))</f>
        <v>6307.4251841338992</v>
      </c>
      <c r="Q430">
        <f t="shared" si="83"/>
        <v>55949.073421495676</v>
      </c>
      <c r="R430">
        <f t="shared" si="84"/>
        <v>0</v>
      </c>
      <c r="S430">
        <f t="shared" si="85"/>
        <v>62256.498605629575</v>
      </c>
      <c r="T430">
        <f t="shared" si="86"/>
        <v>14108.204785984219</v>
      </c>
      <c r="U430">
        <f t="shared" si="87"/>
        <v>0</v>
      </c>
      <c r="V430">
        <f t="shared" si="88"/>
        <v>27510.308662542873</v>
      </c>
      <c r="W430">
        <f t="shared" si="89"/>
        <v>41618.51344852709</v>
      </c>
      <c r="X430">
        <f t="shared" si="90"/>
        <v>95873.677984339738</v>
      </c>
    </row>
    <row r="431" spans="1:24" x14ac:dyDescent="0.3">
      <c r="A431">
        <v>429</v>
      </c>
      <c r="B431">
        <f>IF(A431&gt;0,EOMONTH(B430,1),INDEX(extract[VALUATION_DATE], 1))</f>
        <v>58348</v>
      </c>
      <c r="C431">
        <f>IF(A431=0,DAYS360(INDEX(extract[ISSUE_DATE], 1),B431)/30,C430+1)</f>
        <v>447</v>
      </c>
      <c r="D431">
        <f t="shared" si="78"/>
        <v>38</v>
      </c>
      <c r="E431">
        <f>INDEX(extract[ISSUE_AGE], 1)+D431-1</f>
        <v>85</v>
      </c>
      <c r="F431">
        <f>INDEX(mortality_0[PROBABILITY],MATCH(E431, mortality_0[AGE]))</f>
        <v>8.4533999999999998E-2</v>
      </c>
      <c r="G431">
        <f t="shared" si="79"/>
        <v>7.3331514153671673E-3</v>
      </c>
      <c r="H431">
        <f>INDEX(valuation_rate_0[rate],0+1)</f>
        <v>4.2500000000000003E-2</v>
      </c>
      <c r="I431">
        <f t="shared" si="80"/>
        <v>0.22582952687674998</v>
      </c>
      <c r="J431">
        <f>IF(A431&gt;0,J430+L430-M430-N430,INDEX(extract[FUND_VALUE], 1))</f>
        <v>61851.606413223009</v>
      </c>
      <c r="K431">
        <f>IF((B431&lt;INDEX(extract[GUARANTEE_END], 1)),INDEX(extract[CURRENT_RATE], 1),INDEX(extract[MINIMUM_RATE], 1))</f>
        <v>0.01</v>
      </c>
      <c r="L431">
        <f t="shared" si="81"/>
        <v>51.308264953306008</v>
      </c>
      <c r="M431">
        <f t="shared" si="82"/>
        <v>453.56719511185929</v>
      </c>
      <c r="N431">
        <f>0</f>
        <v>0</v>
      </c>
      <c r="O431">
        <f>IF((D431&lt;=INDEX(surr_charge_sch_0[POLICY_YEAR],COUNTA(surr_charge_sch_0[POLICY_YEAR]))),INDEX(surr_charge_sch_0[SURRENDER_CHARGE_PERCENT],MATCH(D431, surr_charge_sch_0[POLICY_YEAR])),INDEX(surr_charge_sch_0[SURRENDER_CHARGE_PERCENT],COUNTA(surr_charge_sch_0[SURRENDER_CHARGE_PERCENT])))</f>
        <v>0</v>
      </c>
      <c r="P431">
        <f>IF((A431=0),INDEX(extract[AVAILABLE_FPWD], 1),(IF(MOD(C431, 12)=0,J431*INDEX(extract[FREE_PWD_PERCENT], 1),P430)))</f>
        <v>6307.4251841338992</v>
      </c>
      <c r="Q431">
        <f t="shared" si="83"/>
        <v>55544.18122908911</v>
      </c>
      <c r="R431">
        <f t="shared" si="84"/>
        <v>0</v>
      </c>
      <c r="S431">
        <f t="shared" si="85"/>
        <v>61851.606413223009</v>
      </c>
      <c r="T431">
        <f t="shared" si="86"/>
        <v>13967.919012865106</v>
      </c>
      <c r="U431">
        <f t="shared" si="87"/>
        <v>0</v>
      </c>
      <c r="V431">
        <f t="shared" si="88"/>
        <v>27613.766264437505</v>
      </c>
      <c r="W431">
        <f t="shared" si="89"/>
        <v>41581.685277302611</v>
      </c>
      <c r="X431">
        <f t="shared" si="90"/>
        <v>95873.677984339738</v>
      </c>
    </row>
    <row r="432" spans="1:24" x14ac:dyDescent="0.3">
      <c r="A432">
        <v>430</v>
      </c>
      <c r="B432">
        <f>IF(A432&gt;0,EOMONTH(B431,1),INDEX(extract[VALUATION_DATE], 1))</f>
        <v>58379</v>
      </c>
      <c r="C432">
        <f>IF(A432=0,DAYS360(INDEX(extract[ISSUE_DATE], 1),B432)/30,C431+1)</f>
        <v>448</v>
      </c>
      <c r="D432">
        <f t="shared" si="78"/>
        <v>38</v>
      </c>
      <c r="E432">
        <f>INDEX(extract[ISSUE_AGE], 1)+D432-1</f>
        <v>85</v>
      </c>
      <c r="F432">
        <f>INDEX(mortality_0[PROBABILITY],MATCH(E432, mortality_0[AGE]))</f>
        <v>8.4533999999999998E-2</v>
      </c>
      <c r="G432">
        <f t="shared" si="79"/>
        <v>7.3331514153671673E-3</v>
      </c>
      <c r="H432">
        <f>INDEX(valuation_rate_0[rate],0+1)</f>
        <v>4.2500000000000003E-2</v>
      </c>
      <c r="I432">
        <f t="shared" si="80"/>
        <v>0.2250476001146027</v>
      </c>
      <c r="J432">
        <f>IF(A432&gt;0,J431+L431-M431-N431,INDEX(extract[FUND_VALUE], 1))</f>
        <v>61449.347483064455</v>
      </c>
      <c r="K432">
        <f>IF((B432&lt;INDEX(extract[GUARANTEE_END], 1)),INDEX(extract[CURRENT_RATE], 1),INDEX(extract[MINIMUM_RATE], 1))</f>
        <v>0.01</v>
      </c>
      <c r="L432">
        <f t="shared" si="81"/>
        <v>50.974575838903377</v>
      </c>
      <c r="M432">
        <f t="shared" si="82"/>
        <v>450.61736946882297</v>
      </c>
      <c r="N432">
        <f>0</f>
        <v>0</v>
      </c>
      <c r="O432">
        <f>IF((D432&lt;=INDEX(surr_charge_sch_0[POLICY_YEAR],COUNTA(surr_charge_sch_0[POLICY_YEAR]))),INDEX(surr_charge_sch_0[SURRENDER_CHARGE_PERCENT],MATCH(D432, surr_charge_sch_0[POLICY_YEAR])),INDEX(surr_charge_sch_0[SURRENDER_CHARGE_PERCENT],COUNTA(surr_charge_sch_0[SURRENDER_CHARGE_PERCENT])))</f>
        <v>0</v>
      </c>
      <c r="P432">
        <f>IF((A432=0),INDEX(extract[AVAILABLE_FPWD], 1),(IF(MOD(C432, 12)=0,J432*INDEX(extract[FREE_PWD_PERCENT], 1),P431)))</f>
        <v>6307.4251841338992</v>
      </c>
      <c r="Q432">
        <f t="shared" si="83"/>
        <v>55141.922298930556</v>
      </c>
      <c r="R432">
        <f t="shared" si="84"/>
        <v>0</v>
      </c>
      <c r="S432">
        <f t="shared" si="85"/>
        <v>61449.347483064455</v>
      </c>
      <c r="T432">
        <f t="shared" si="86"/>
        <v>13829.028179671957</v>
      </c>
      <c r="U432">
        <f t="shared" si="87"/>
        <v>0</v>
      </c>
      <c r="V432">
        <f t="shared" si="88"/>
        <v>27716.195129516429</v>
      </c>
      <c r="W432">
        <f t="shared" si="89"/>
        <v>41545.223309188383</v>
      </c>
      <c r="X432">
        <f t="shared" si="90"/>
        <v>95873.677984339738</v>
      </c>
    </row>
    <row r="433" spans="1:24" x14ac:dyDescent="0.3">
      <c r="A433">
        <v>431</v>
      </c>
      <c r="B433">
        <f>IF(A433&gt;0,EOMONTH(B432,1),INDEX(extract[VALUATION_DATE], 1))</f>
        <v>58409</v>
      </c>
      <c r="C433">
        <f>IF(A433=0,DAYS360(INDEX(extract[ISSUE_DATE], 1),B433)/30,C432+1)</f>
        <v>449</v>
      </c>
      <c r="D433">
        <f t="shared" si="78"/>
        <v>38</v>
      </c>
      <c r="E433">
        <f>INDEX(extract[ISSUE_AGE], 1)+D433-1</f>
        <v>85</v>
      </c>
      <c r="F433">
        <f>INDEX(mortality_0[PROBABILITY],MATCH(E433, mortality_0[AGE]))</f>
        <v>8.4533999999999998E-2</v>
      </c>
      <c r="G433">
        <f t="shared" si="79"/>
        <v>7.3331514153671673E-3</v>
      </c>
      <c r="H433">
        <f>INDEX(valuation_rate_0[rate],0+1)</f>
        <v>4.2500000000000003E-2</v>
      </c>
      <c r="I433">
        <f t="shared" si="80"/>
        <v>0.22426838074625735</v>
      </c>
      <c r="J433">
        <f>IF(A433&gt;0,J432+L432-M432-N432,INDEX(extract[FUND_VALUE], 1))</f>
        <v>61049.704689434533</v>
      </c>
      <c r="K433">
        <f>IF((B433&lt;INDEX(extract[GUARANTEE_END], 1)),INDEX(extract[CURRENT_RATE], 1),INDEX(extract[MINIMUM_RATE], 1))</f>
        <v>0.01</v>
      </c>
      <c r="L433">
        <f t="shared" si="81"/>
        <v>50.643056909463581</v>
      </c>
      <c r="M433">
        <f t="shared" si="82"/>
        <v>447.68672835107446</v>
      </c>
      <c r="N433">
        <f>0</f>
        <v>0</v>
      </c>
      <c r="O433">
        <f>IF((D433&lt;=INDEX(surr_charge_sch_0[POLICY_YEAR],COUNTA(surr_charge_sch_0[POLICY_YEAR]))),INDEX(surr_charge_sch_0[SURRENDER_CHARGE_PERCENT],MATCH(D433, surr_charge_sch_0[POLICY_YEAR])),INDEX(surr_charge_sch_0[SURRENDER_CHARGE_PERCENT],COUNTA(surr_charge_sch_0[SURRENDER_CHARGE_PERCENT])))</f>
        <v>0</v>
      </c>
      <c r="P433">
        <f>IF((A433=0),INDEX(extract[AVAILABLE_FPWD], 1),(IF(MOD(C433, 12)=0,J433*INDEX(extract[FREE_PWD_PERCENT], 1),P432)))</f>
        <v>6307.4251841338992</v>
      </c>
      <c r="Q433">
        <f t="shared" si="83"/>
        <v>54742.279505300634</v>
      </c>
      <c r="R433">
        <f t="shared" si="84"/>
        <v>0</v>
      </c>
      <c r="S433">
        <f t="shared" si="85"/>
        <v>61049.704689434533</v>
      </c>
      <c r="T433">
        <f t="shared" si="86"/>
        <v>13691.518415736677</v>
      </c>
      <c r="U433">
        <f t="shared" si="87"/>
        <v>0</v>
      </c>
      <c r="V433">
        <f t="shared" si="88"/>
        <v>27817.605487085344</v>
      </c>
      <c r="W433">
        <f t="shared" si="89"/>
        <v>41509.123902822023</v>
      </c>
      <c r="X433">
        <f t="shared" si="90"/>
        <v>95873.677984339738</v>
      </c>
    </row>
    <row r="434" spans="1:24" x14ac:dyDescent="0.3">
      <c r="A434">
        <v>432</v>
      </c>
      <c r="B434">
        <f>IF(A434&gt;0,EOMONTH(B433,1),INDEX(extract[VALUATION_DATE], 1))</f>
        <v>58440</v>
      </c>
      <c r="C434">
        <f>IF(A434=0,DAYS360(INDEX(extract[ISSUE_DATE], 1),B434)/30,C433+1)</f>
        <v>450</v>
      </c>
      <c r="D434">
        <f t="shared" si="78"/>
        <v>38</v>
      </c>
      <c r="E434">
        <f>INDEX(extract[ISSUE_AGE], 1)+D434-1</f>
        <v>85</v>
      </c>
      <c r="F434">
        <f>INDEX(mortality_0[PROBABILITY],MATCH(E434, mortality_0[AGE]))</f>
        <v>8.4533999999999998E-2</v>
      </c>
      <c r="G434">
        <f t="shared" si="79"/>
        <v>7.3331514153671673E-3</v>
      </c>
      <c r="H434">
        <f>INDEX(valuation_rate_0[rate],0+1)</f>
        <v>4.2500000000000003E-2</v>
      </c>
      <c r="I434">
        <f t="shared" si="80"/>
        <v>0.22349185939745853</v>
      </c>
      <c r="J434">
        <f>IF(A434&gt;0,J433+L433-M433-N433,INDEX(extract[FUND_VALUE], 1))</f>
        <v>60652.661017992927</v>
      </c>
      <c r="K434">
        <f>IF((B434&lt;INDEX(extract[GUARANTEE_END], 1)),INDEX(extract[CURRENT_RATE], 1),INDEX(extract[MINIMUM_RATE], 1))</f>
        <v>0.01</v>
      </c>
      <c r="L434">
        <f t="shared" si="81"/>
        <v>50.313694050942829</v>
      </c>
      <c r="M434">
        <f t="shared" si="82"/>
        <v>444.77514698987983</v>
      </c>
      <c r="N434">
        <f>0</f>
        <v>0</v>
      </c>
      <c r="O434">
        <f>IF((D434&lt;=INDEX(surr_charge_sch_0[POLICY_YEAR],COUNTA(surr_charge_sch_0[POLICY_YEAR]))),INDEX(surr_charge_sch_0[SURRENDER_CHARGE_PERCENT],MATCH(D434, surr_charge_sch_0[POLICY_YEAR])),INDEX(surr_charge_sch_0[SURRENDER_CHARGE_PERCENT],COUNTA(surr_charge_sch_0[SURRENDER_CHARGE_PERCENT])))</f>
        <v>0</v>
      </c>
      <c r="P434">
        <f>IF((A434=0),INDEX(extract[AVAILABLE_FPWD], 1),(IF(MOD(C434, 12)=0,J434*INDEX(extract[FREE_PWD_PERCENT], 1),P433)))</f>
        <v>6307.4251841338992</v>
      </c>
      <c r="Q434">
        <f t="shared" si="83"/>
        <v>54345.235833859027</v>
      </c>
      <c r="R434">
        <f t="shared" si="84"/>
        <v>0</v>
      </c>
      <c r="S434">
        <f t="shared" si="85"/>
        <v>60652.661017992927</v>
      </c>
      <c r="T434">
        <f t="shared" si="86"/>
        <v>13555.375988314989</v>
      </c>
      <c r="U434">
        <f t="shared" si="87"/>
        <v>0</v>
      </c>
      <c r="V434">
        <f t="shared" si="88"/>
        <v>27918.00746473423</v>
      </c>
      <c r="W434">
        <f t="shared" si="89"/>
        <v>41473.383453049217</v>
      </c>
      <c r="X434">
        <f t="shared" si="90"/>
        <v>95873.677984339738</v>
      </c>
    </row>
    <row r="435" spans="1:24" x14ac:dyDescent="0.3">
      <c r="A435">
        <v>433</v>
      </c>
      <c r="B435">
        <f>IF(A435&gt;0,EOMONTH(B434,1),INDEX(extract[VALUATION_DATE], 1))</f>
        <v>58471</v>
      </c>
      <c r="C435">
        <f>IF(A435=0,DAYS360(INDEX(extract[ISSUE_DATE], 1),B435)/30,C434+1)</f>
        <v>451</v>
      </c>
      <c r="D435">
        <f t="shared" si="78"/>
        <v>38</v>
      </c>
      <c r="E435">
        <f>INDEX(extract[ISSUE_AGE], 1)+D435-1</f>
        <v>85</v>
      </c>
      <c r="F435">
        <f>INDEX(mortality_0[PROBABILITY],MATCH(E435, mortality_0[AGE]))</f>
        <v>8.4533999999999998E-2</v>
      </c>
      <c r="G435">
        <f t="shared" si="79"/>
        <v>7.3331514153671673E-3</v>
      </c>
      <c r="H435">
        <f>INDEX(valuation_rate_0[rate],0+1)</f>
        <v>4.2500000000000003E-2</v>
      </c>
      <c r="I435">
        <f t="shared" si="80"/>
        <v>0.22271802672640881</v>
      </c>
      <c r="J435">
        <f>IF(A435&gt;0,J434+L434-M434-N434,INDEX(extract[FUND_VALUE], 1))</f>
        <v>60258.19956505399</v>
      </c>
      <c r="K435">
        <f>IF((B435&lt;INDEX(extract[GUARANTEE_END], 1)),INDEX(extract[CURRENT_RATE], 1),INDEX(extract[MINIMUM_RATE], 1))</f>
        <v>0.01</v>
      </c>
      <c r="L435">
        <f t="shared" si="81"/>
        <v>49.98647324108962</v>
      </c>
      <c r="M435">
        <f t="shared" si="82"/>
        <v>441.88250142795289</v>
      </c>
      <c r="N435">
        <f>0</f>
        <v>0</v>
      </c>
      <c r="O435">
        <f>IF((D435&lt;=INDEX(surr_charge_sch_0[POLICY_YEAR],COUNTA(surr_charge_sch_0[POLICY_YEAR]))),INDEX(surr_charge_sch_0[SURRENDER_CHARGE_PERCENT],MATCH(D435, surr_charge_sch_0[POLICY_YEAR])),INDEX(surr_charge_sch_0[SURRENDER_CHARGE_PERCENT],COUNTA(surr_charge_sch_0[SURRENDER_CHARGE_PERCENT])))</f>
        <v>0</v>
      </c>
      <c r="P435">
        <f>IF((A435=0),INDEX(extract[AVAILABLE_FPWD], 1),(IF(MOD(C435, 12)=0,J435*INDEX(extract[FREE_PWD_PERCENT], 1),P434)))</f>
        <v>6307.4251841338992</v>
      </c>
      <c r="Q435">
        <f t="shared" si="83"/>
        <v>53950.774380920091</v>
      </c>
      <c r="R435">
        <f t="shared" si="84"/>
        <v>0</v>
      </c>
      <c r="S435">
        <f t="shared" si="85"/>
        <v>60258.19956505399</v>
      </c>
      <c r="T435">
        <f t="shared" si="86"/>
        <v>13420.58730121497</v>
      </c>
      <c r="U435">
        <f t="shared" si="87"/>
        <v>0</v>
      </c>
      <c r="V435">
        <f t="shared" si="88"/>
        <v>28017.411089348778</v>
      </c>
      <c r="W435">
        <f t="shared" si="89"/>
        <v>41437.998390563749</v>
      </c>
      <c r="X435">
        <f t="shared" si="90"/>
        <v>95873.677984339738</v>
      </c>
    </row>
    <row r="436" spans="1:24" x14ac:dyDescent="0.3">
      <c r="A436">
        <v>434</v>
      </c>
      <c r="B436">
        <f>IF(A436&gt;0,EOMONTH(B435,1),INDEX(extract[VALUATION_DATE], 1))</f>
        <v>58500</v>
      </c>
      <c r="C436">
        <f>IF(A436=0,DAYS360(INDEX(extract[ISSUE_DATE], 1),B436)/30,C435+1)</f>
        <v>452</v>
      </c>
      <c r="D436">
        <f t="shared" si="78"/>
        <v>38</v>
      </c>
      <c r="E436">
        <f>INDEX(extract[ISSUE_AGE], 1)+D436-1</f>
        <v>85</v>
      </c>
      <c r="F436">
        <f>INDEX(mortality_0[PROBABILITY],MATCH(E436, mortality_0[AGE]))</f>
        <v>8.4533999999999998E-2</v>
      </c>
      <c r="G436">
        <f t="shared" si="79"/>
        <v>7.3331514153671673E-3</v>
      </c>
      <c r="H436">
        <f>INDEX(valuation_rate_0[rate],0+1)</f>
        <v>4.2500000000000003E-2</v>
      </c>
      <c r="I436">
        <f t="shared" si="80"/>
        <v>0.22194687342365643</v>
      </c>
      <c r="J436">
        <f>IF(A436&gt;0,J435+L435-M435-N435,INDEX(extract[FUND_VALUE], 1))</f>
        <v>59866.303536867126</v>
      </c>
      <c r="K436">
        <f>IF((B436&lt;INDEX(extract[GUARANTEE_END], 1)),INDEX(extract[CURRENT_RATE], 1),INDEX(extract[MINIMUM_RATE], 1))</f>
        <v>0.01</v>
      </c>
      <c r="L436">
        <f t="shared" si="81"/>
        <v>49.661380548847738</v>
      </c>
      <c r="M436">
        <f t="shared" si="82"/>
        <v>439.0086685141776</v>
      </c>
      <c r="N436">
        <f>0</f>
        <v>0</v>
      </c>
      <c r="O436">
        <f>IF((D436&lt;=INDEX(surr_charge_sch_0[POLICY_YEAR],COUNTA(surr_charge_sch_0[POLICY_YEAR]))),INDEX(surr_charge_sch_0[SURRENDER_CHARGE_PERCENT],MATCH(D436, surr_charge_sch_0[POLICY_YEAR])),INDEX(surr_charge_sch_0[SURRENDER_CHARGE_PERCENT],COUNTA(surr_charge_sch_0[SURRENDER_CHARGE_PERCENT])))</f>
        <v>0</v>
      </c>
      <c r="P436">
        <f>IF((A436=0),INDEX(extract[AVAILABLE_FPWD], 1),(IF(MOD(C436, 12)=0,J436*INDEX(extract[FREE_PWD_PERCENT], 1),P435)))</f>
        <v>6307.4251841338992</v>
      </c>
      <c r="Q436">
        <f t="shared" si="83"/>
        <v>53558.878352733227</v>
      </c>
      <c r="R436">
        <f t="shared" si="84"/>
        <v>0</v>
      </c>
      <c r="S436">
        <f t="shared" si="85"/>
        <v>59866.303536867126</v>
      </c>
      <c r="T436">
        <f t="shared" si="86"/>
        <v>13287.138893439243</v>
      </c>
      <c r="U436">
        <f t="shared" si="87"/>
        <v>0</v>
      </c>
      <c r="V436">
        <f t="shared" si="88"/>
        <v>28115.826288111741</v>
      </c>
      <c r="W436">
        <f t="shared" si="89"/>
        <v>41402.965181550986</v>
      </c>
      <c r="X436">
        <f t="shared" si="90"/>
        <v>95873.677984339738</v>
      </c>
    </row>
    <row r="437" spans="1:24" x14ac:dyDescent="0.3">
      <c r="A437">
        <v>435</v>
      </c>
      <c r="B437">
        <f>IF(A437&gt;0,EOMONTH(B436,1),INDEX(extract[VALUATION_DATE], 1))</f>
        <v>58531</v>
      </c>
      <c r="C437">
        <f>IF(A437=0,DAYS360(INDEX(extract[ISSUE_DATE], 1),B437)/30,C436+1)</f>
        <v>453</v>
      </c>
      <c r="D437">
        <f t="shared" si="78"/>
        <v>38</v>
      </c>
      <c r="E437">
        <f>INDEX(extract[ISSUE_AGE], 1)+D437-1</f>
        <v>85</v>
      </c>
      <c r="F437">
        <f>INDEX(mortality_0[PROBABILITY],MATCH(E437, mortality_0[AGE]))</f>
        <v>8.4533999999999998E-2</v>
      </c>
      <c r="G437">
        <f t="shared" si="79"/>
        <v>7.3331514153671673E-3</v>
      </c>
      <c r="H437">
        <f>INDEX(valuation_rate_0[rate],0+1)</f>
        <v>4.2500000000000003E-2</v>
      </c>
      <c r="I437">
        <f t="shared" si="80"/>
        <v>0.22117839021198327</v>
      </c>
      <c r="J437">
        <f>IF(A437&gt;0,J436+L436-M436-N436,INDEX(extract[FUND_VALUE], 1))</f>
        <v>59476.956248901792</v>
      </c>
      <c r="K437">
        <f>IF((B437&lt;INDEX(extract[GUARANTEE_END], 1)),INDEX(extract[CURRENT_RATE], 1),INDEX(extract[MINIMUM_RATE], 1))</f>
        <v>0.01</v>
      </c>
      <c r="L437">
        <f t="shared" si="81"/>
        <v>49.338402133763182</v>
      </c>
      <c r="M437">
        <f t="shared" si="82"/>
        <v>436.15352589836527</v>
      </c>
      <c r="N437">
        <f>0</f>
        <v>0</v>
      </c>
      <c r="O437">
        <f>IF((D437&lt;=INDEX(surr_charge_sch_0[POLICY_YEAR],COUNTA(surr_charge_sch_0[POLICY_YEAR]))),INDEX(surr_charge_sch_0[SURRENDER_CHARGE_PERCENT],MATCH(D437, surr_charge_sch_0[POLICY_YEAR])),INDEX(surr_charge_sch_0[SURRENDER_CHARGE_PERCENT],COUNTA(surr_charge_sch_0[SURRENDER_CHARGE_PERCENT])))</f>
        <v>0</v>
      </c>
      <c r="P437">
        <f>IF((A437=0),INDEX(extract[AVAILABLE_FPWD], 1),(IF(MOD(C437, 12)=0,J437*INDEX(extract[FREE_PWD_PERCENT], 1),P436)))</f>
        <v>6307.4251841338992</v>
      </c>
      <c r="Q437">
        <f t="shared" si="83"/>
        <v>53169.531064767893</v>
      </c>
      <c r="R437">
        <f t="shared" si="84"/>
        <v>0</v>
      </c>
      <c r="S437">
        <f t="shared" si="85"/>
        <v>59476.956248901792</v>
      </c>
      <c r="T437">
        <f t="shared" si="86"/>
        <v>13155.017437840657</v>
      </c>
      <c r="U437">
        <f t="shared" si="87"/>
        <v>0</v>
      </c>
      <c r="V437">
        <f t="shared" si="88"/>
        <v>28213.262889494345</v>
      </c>
      <c r="W437">
        <f t="shared" si="89"/>
        <v>41368.280327335</v>
      </c>
      <c r="X437">
        <f t="shared" si="90"/>
        <v>95873.677984339738</v>
      </c>
    </row>
    <row r="438" spans="1:24" x14ac:dyDescent="0.3">
      <c r="A438">
        <v>436</v>
      </c>
      <c r="B438">
        <f>IF(A438&gt;0,EOMONTH(B437,1),INDEX(extract[VALUATION_DATE], 1))</f>
        <v>58561</v>
      </c>
      <c r="C438">
        <f>IF(A438=0,DAYS360(INDEX(extract[ISSUE_DATE], 1),B438)/30,C437+1)</f>
        <v>454</v>
      </c>
      <c r="D438">
        <f t="shared" si="78"/>
        <v>38</v>
      </c>
      <c r="E438">
        <f>INDEX(extract[ISSUE_AGE], 1)+D438-1</f>
        <v>85</v>
      </c>
      <c r="F438">
        <f>INDEX(mortality_0[PROBABILITY],MATCH(E438, mortality_0[AGE]))</f>
        <v>8.4533999999999998E-2</v>
      </c>
      <c r="G438">
        <f t="shared" si="79"/>
        <v>7.3331514153671673E-3</v>
      </c>
      <c r="H438">
        <f>INDEX(valuation_rate_0[rate],0+1)</f>
        <v>4.2500000000000003E-2</v>
      </c>
      <c r="I438">
        <f t="shared" si="80"/>
        <v>0.22041256784629326</v>
      </c>
      <c r="J438">
        <f>IF(A438&gt;0,J437+L437-M437-N437,INDEX(extract[FUND_VALUE], 1))</f>
        <v>59090.14112513719</v>
      </c>
      <c r="K438">
        <f>IF((B438&lt;INDEX(extract[GUARANTEE_END], 1)),INDEX(extract[CURRENT_RATE], 1),INDEX(extract[MINIMUM_RATE], 1))</f>
        <v>0.01</v>
      </c>
      <c r="L438">
        <f t="shared" si="81"/>
        <v>49.017524245394917</v>
      </c>
      <c r="M438">
        <f t="shared" si="82"/>
        <v>433.31695202604544</v>
      </c>
      <c r="N438">
        <f>0</f>
        <v>0</v>
      </c>
      <c r="O438">
        <f>IF((D438&lt;=INDEX(surr_charge_sch_0[POLICY_YEAR],COUNTA(surr_charge_sch_0[POLICY_YEAR]))),INDEX(surr_charge_sch_0[SURRENDER_CHARGE_PERCENT],MATCH(D438, surr_charge_sch_0[POLICY_YEAR])),INDEX(surr_charge_sch_0[SURRENDER_CHARGE_PERCENT],COUNTA(surr_charge_sch_0[SURRENDER_CHARGE_PERCENT])))</f>
        <v>0</v>
      </c>
      <c r="P438">
        <f>IF((A438=0),INDEX(extract[AVAILABLE_FPWD], 1),(IF(MOD(C438, 12)=0,J438*INDEX(extract[FREE_PWD_PERCENT], 1),P437)))</f>
        <v>6307.4251841338992</v>
      </c>
      <c r="Q438">
        <f t="shared" si="83"/>
        <v>52782.715941003291</v>
      </c>
      <c r="R438">
        <f t="shared" si="84"/>
        <v>0</v>
      </c>
      <c r="S438">
        <f t="shared" si="85"/>
        <v>59090.14112513719</v>
      </c>
      <c r="T438">
        <f t="shared" si="86"/>
        <v>13024.209739791344</v>
      </c>
      <c r="U438">
        <f t="shared" si="87"/>
        <v>0</v>
      </c>
      <c r="V438">
        <f t="shared" si="88"/>
        <v>28309.730624237825</v>
      </c>
      <c r="W438">
        <f t="shared" si="89"/>
        <v>41333.940364029171</v>
      </c>
      <c r="X438">
        <f t="shared" si="90"/>
        <v>95873.677984339738</v>
      </c>
    </row>
    <row r="439" spans="1:24" x14ac:dyDescent="0.3">
      <c r="A439">
        <v>437</v>
      </c>
      <c r="B439">
        <f>IF(A439&gt;0,EOMONTH(B438,1),INDEX(extract[VALUATION_DATE], 1))</f>
        <v>58592</v>
      </c>
      <c r="C439">
        <f>IF(A439=0,DAYS360(INDEX(extract[ISSUE_DATE], 1),B439)/30,C438+1)</f>
        <v>455</v>
      </c>
      <c r="D439">
        <f t="shared" si="78"/>
        <v>38</v>
      </c>
      <c r="E439">
        <f>INDEX(extract[ISSUE_AGE], 1)+D439-1</f>
        <v>85</v>
      </c>
      <c r="F439">
        <f>INDEX(mortality_0[PROBABILITY],MATCH(E439, mortality_0[AGE]))</f>
        <v>8.4533999999999998E-2</v>
      </c>
      <c r="G439">
        <f t="shared" si="79"/>
        <v>7.3331514153671673E-3</v>
      </c>
      <c r="H439">
        <f>INDEX(valuation_rate_0[rate],0+1)</f>
        <v>4.2500000000000003E-2</v>
      </c>
      <c r="I439">
        <f t="shared" si="80"/>
        <v>0.21964939711350118</v>
      </c>
      <c r="J439">
        <f>IF(A439&gt;0,J438+L438-M438-N438,INDEX(extract[FUND_VALUE], 1))</f>
        <v>58705.841697356533</v>
      </c>
      <c r="K439">
        <f>IF((B439&lt;INDEX(extract[GUARANTEE_END], 1)),INDEX(extract[CURRENT_RATE], 1),INDEX(extract[MINIMUM_RATE], 1))</f>
        <v>0.01</v>
      </c>
      <c r="L439">
        <f t="shared" si="81"/>
        <v>48.698733222729437</v>
      </c>
      <c r="M439">
        <f t="shared" si="82"/>
        <v>430.49882613329095</v>
      </c>
      <c r="N439">
        <f>0</f>
        <v>0</v>
      </c>
      <c r="O439">
        <f>IF((D439&lt;=INDEX(surr_charge_sch_0[POLICY_YEAR],COUNTA(surr_charge_sch_0[POLICY_YEAR]))),INDEX(surr_charge_sch_0[SURRENDER_CHARGE_PERCENT],MATCH(D439, surr_charge_sch_0[POLICY_YEAR])),INDEX(surr_charge_sch_0[SURRENDER_CHARGE_PERCENT],COUNTA(surr_charge_sch_0[SURRENDER_CHARGE_PERCENT])))</f>
        <v>0</v>
      </c>
      <c r="P439">
        <f>IF((A439=0),INDEX(extract[AVAILABLE_FPWD], 1),(IF(MOD(C439, 12)=0,J439*INDEX(extract[FREE_PWD_PERCENT], 1),P438)))</f>
        <v>6307.4251841338992</v>
      </c>
      <c r="Q439">
        <f t="shared" si="83"/>
        <v>52398.416513222634</v>
      </c>
      <c r="R439">
        <f t="shared" si="84"/>
        <v>0</v>
      </c>
      <c r="S439">
        <f t="shared" si="85"/>
        <v>58705.841697356533</v>
      </c>
      <c r="T439">
        <f t="shared" si="86"/>
        <v>12894.702735865001</v>
      </c>
      <c r="U439">
        <f t="shared" si="87"/>
        <v>0</v>
      </c>
      <c r="V439">
        <f t="shared" si="88"/>
        <v>28405.239126325214</v>
      </c>
      <c r="W439">
        <f t="shared" si="89"/>
        <v>41299.941862190215</v>
      </c>
      <c r="X439">
        <f t="shared" si="90"/>
        <v>95873.677984339738</v>
      </c>
    </row>
    <row r="440" spans="1:24" x14ac:dyDescent="0.3">
      <c r="A440">
        <v>438</v>
      </c>
      <c r="B440">
        <f>IF(A440&gt;0,EOMONTH(B439,1),INDEX(extract[VALUATION_DATE], 1))</f>
        <v>58622</v>
      </c>
      <c r="C440">
        <f>IF(A440=0,DAYS360(INDEX(extract[ISSUE_DATE], 1),B440)/30,C439+1)</f>
        <v>456</v>
      </c>
      <c r="D440">
        <f t="shared" si="78"/>
        <v>39</v>
      </c>
      <c r="E440">
        <f>INDEX(extract[ISSUE_AGE], 1)+D440-1</f>
        <v>86</v>
      </c>
      <c r="F440">
        <f>INDEX(mortality_0[PROBABILITY],MATCH(E440, mortality_0[AGE]))</f>
        <v>9.2492999999999992E-2</v>
      </c>
      <c r="G440">
        <f t="shared" si="79"/>
        <v>8.0552147545678299E-3</v>
      </c>
      <c r="H440">
        <f>INDEX(valuation_rate_0[rate],0+1)</f>
        <v>4.2500000000000003E-2</v>
      </c>
      <c r="I440">
        <f t="shared" si="80"/>
        <v>0.2188888688324217</v>
      </c>
      <c r="J440">
        <f>IF(A440&gt;0,J439+L439-M439-N439,INDEX(extract[FUND_VALUE], 1))</f>
        <v>58324.041604445971</v>
      </c>
      <c r="K440">
        <f>IF((B440&lt;INDEX(extract[GUARANTEE_END], 1)),INDEX(extract[CURRENT_RATE], 1),INDEX(extract[MINIMUM_RATE], 1))</f>
        <v>0.01</v>
      </c>
      <c r="L440">
        <f t="shared" si="81"/>
        <v>48.382015493599226</v>
      </c>
      <c r="M440">
        <f t="shared" si="82"/>
        <v>469.81268047816116</v>
      </c>
      <c r="N440">
        <f>0</f>
        <v>0</v>
      </c>
      <c r="O440">
        <f>IF((D440&lt;=INDEX(surr_charge_sch_0[POLICY_YEAR],COUNTA(surr_charge_sch_0[POLICY_YEAR]))),INDEX(surr_charge_sch_0[SURRENDER_CHARGE_PERCENT],MATCH(D440, surr_charge_sch_0[POLICY_YEAR])),INDEX(surr_charge_sch_0[SURRENDER_CHARGE_PERCENT],COUNTA(surr_charge_sch_0[SURRENDER_CHARGE_PERCENT])))</f>
        <v>0</v>
      </c>
      <c r="P440">
        <f>IF((A440=0),INDEX(extract[AVAILABLE_FPWD], 1),(IF(MOD(C440, 12)=0,J440*INDEX(extract[FREE_PWD_PERCENT], 1),P439)))</f>
        <v>5832.4041604445974</v>
      </c>
      <c r="Q440">
        <f t="shared" si="83"/>
        <v>52491.637444001375</v>
      </c>
      <c r="R440">
        <f t="shared" si="84"/>
        <v>0</v>
      </c>
      <c r="S440">
        <f t="shared" si="85"/>
        <v>58324.041604445971</v>
      </c>
      <c r="T440">
        <f t="shared" si="86"/>
        <v>12766.483492532279</v>
      </c>
      <c r="U440">
        <f t="shared" si="87"/>
        <v>0</v>
      </c>
      <c r="V440">
        <f t="shared" si="88"/>
        <v>28499.797933943461</v>
      </c>
      <c r="W440">
        <f t="shared" si="89"/>
        <v>41266.28142647574</v>
      </c>
      <c r="X440">
        <f t="shared" si="90"/>
        <v>95873.677984339738</v>
      </c>
    </row>
    <row r="441" spans="1:24" x14ac:dyDescent="0.3">
      <c r="A441">
        <v>439</v>
      </c>
      <c r="B441">
        <f>IF(A441&gt;0,EOMONTH(B440,1),INDEX(extract[VALUATION_DATE], 1))</f>
        <v>58653</v>
      </c>
      <c r="C441">
        <f>IF(A441=0,DAYS360(INDEX(extract[ISSUE_DATE], 1),B441)/30,C440+1)</f>
        <v>457</v>
      </c>
      <c r="D441">
        <f t="shared" si="78"/>
        <v>39</v>
      </c>
      <c r="E441">
        <f>INDEX(extract[ISSUE_AGE], 1)+D441-1</f>
        <v>86</v>
      </c>
      <c r="F441">
        <f>INDEX(mortality_0[PROBABILITY],MATCH(E441, mortality_0[AGE]))</f>
        <v>9.2492999999999992E-2</v>
      </c>
      <c r="G441">
        <f t="shared" si="79"/>
        <v>8.0552147545678299E-3</v>
      </c>
      <c r="H441">
        <f>INDEX(valuation_rate_0[rate],0+1)</f>
        <v>4.2500000000000003E-2</v>
      </c>
      <c r="I441">
        <f t="shared" si="80"/>
        <v>0.21813097385365912</v>
      </c>
      <c r="J441">
        <f>IF(A441&gt;0,J440+L440-M440-N440,INDEX(extract[FUND_VALUE], 1))</f>
        <v>57902.610939461403</v>
      </c>
      <c r="K441">
        <f>IF((B441&lt;INDEX(extract[GUARANTEE_END], 1)),INDEX(extract[CURRENT_RATE], 1),INDEX(extract[MINIMUM_RATE], 1))</f>
        <v>0.01</v>
      </c>
      <c r="L441">
        <f t="shared" si="81"/>
        <v>48.032422694440278</v>
      </c>
      <c r="M441">
        <f t="shared" si="82"/>
        <v>466.41796596755012</v>
      </c>
      <c r="N441">
        <f>0</f>
        <v>0</v>
      </c>
      <c r="O441">
        <f>IF((D441&lt;=INDEX(surr_charge_sch_0[POLICY_YEAR],COUNTA(surr_charge_sch_0[POLICY_YEAR]))),INDEX(surr_charge_sch_0[SURRENDER_CHARGE_PERCENT],MATCH(D441, surr_charge_sch_0[POLICY_YEAR])),INDEX(surr_charge_sch_0[SURRENDER_CHARGE_PERCENT],COUNTA(surr_charge_sch_0[SURRENDER_CHARGE_PERCENT])))</f>
        <v>0</v>
      </c>
      <c r="P441">
        <f>IF((A441=0),INDEX(extract[AVAILABLE_FPWD], 1),(IF(MOD(C441, 12)=0,J441*INDEX(extract[FREE_PWD_PERCENT], 1),P440)))</f>
        <v>5832.4041604445974</v>
      </c>
      <c r="Q441">
        <f t="shared" si="83"/>
        <v>52070.206779016808</v>
      </c>
      <c r="R441">
        <f t="shared" si="84"/>
        <v>0</v>
      </c>
      <c r="S441">
        <f t="shared" si="85"/>
        <v>57902.610939461403</v>
      </c>
      <c r="T441">
        <f t="shared" si="86"/>
        <v>12630.352912894252</v>
      </c>
      <c r="U441">
        <f t="shared" si="87"/>
        <v>0</v>
      </c>
      <c r="V441">
        <f t="shared" si="88"/>
        <v>28602.634700136452</v>
      </c>
      <c r="W441">
        <f t="shared" si="89"/>
        <v>41232.987613030702</v>
      </c>
      <c r="X441">
        <f t="shared" si="90"/>
        <v>95873.677984339738</v>
      </c>
    </row>
    <row r="442" spans="1:24" x14ac:dyDescent="0.3">
      <c r="A442">
        <v>440</v>
      </c>
      <c r="B442">
        <f>IF(A442&gt;0,EOMONTH(B441,1),INDEX(extract[VALUATION_DATE], 1))</f>
        <v>58684</v>
      </c>
      <c r="C442">
        <f>IF(A442=0,DAYS360(INDEX(extract[ISSUE_DATE], 1),B442)/30,C441+1)</f>
        <v>458</v>
      </c>
      <c r="D442">
        <f t="shared" si="78"/>
        <v>39</v>
      </c>
      <c r="E442">
        <f>INDEX(extract[ISSUE_AGE], 1)+D442-1</f>
        <v>86</v>
      </c>
      <c r="F442">
        <f>INDEX(mortality_0[PROBABILITY],MATCH(E442, mortality_0[AGE]))</f>
        <v>9.2492999999999992E-2</v>
      </c>
      <c r="G442">
        <f t="shared" si="79"/>
        <v>8.0552147545678299E-3</v>
      </c>
      <c r="H442">
        <f>INDEX(valuation_rate_0[rate],0+1)</f>
        <v>4.2500000000000003E-2</v>
      </c>
      <c r="I442">
        <f t="shared" si="80"/>
        <v>0.21737570305949713</v>
      </c>
      <c r="J442">
        <f>IF(A442&gt;0,J441+L441-M441-N441,INDEX(extract[FUND_VALUE], 1))</f>
        <v>57484.225396188296</v>
      </c>
      <c r="K442">
        <f>IF((B442&lt;INDEX(extract[GUARANTEE_END], 1)),INDEX(extract[CURRENT_RATE], 1),INDEX(extract[MINIMUM_RATE], 1))</f>
        <v>0.01</v>
      </c>
      <c r="L442">
        <f t="shared" si="81"/>
        <v>47.685355939803806</v>
      </c>
      <c r="M442">
        <f t="shared" si="82"/>
        <v>463.04778056627873</v>
      </c>
      <c r="N442">
        <f>0</f>
        <v>0</v>
      </c>
      <c r="O442">
        <f>IF((D442&lt;=INDEX(surr_charge_sch_0[POLICY_YEAR],COUNTA(surr_charge_sch_0[POLICY_YEAR]))),INDEX(surr_charge_sch_0[SURRENDER_CHARGE_PERCENT],MATCH(D442, surr_charge_sch_0[POLICY_YEAR])),INDEX(surr_charge_sch_0[SURRENDER_CHARGE_PERCENT],COUNTA(surr_charge_sch_0[SURRENDER_CHARGE_PERCENT])))</f>
        <v>0</v>
      </c>
      <c r="P442">
        <f>IF((A442=0),INDEX(extract[AVAILABLE_FPWD], 1),(IF(MOD(C442, 12)=0,J442*INDEX(extract[FREE_PWD_PERCENT], 1),P441)))</f>
        <v>5832.4041604445974</v>
      </c>
      <c r="Q442">
        <f t="shared" si="83"/>
        <v>51651.821235743701</v>
      </c>
      <c r="R442">
        <f t="shared" si="84"/>
        <v>0</v>
      </c>
      <c r="S442">
        <f t="shared" si="85"/>
        <v>57484.225396188296</v>
      </c>
      <c r="T442">
        <f t="shared" si="86"/>
        <v>12495.67391032703</v>
      </c>
      <c r="U442">
        <f t="shared" si="87"/>
        <v>0</v>
      </c>
      <c r="V442">
        <f t="shared" si="88"/>
        <v>28704.374905275796</v>
      </c>
      <c r="W442">
        <f t="shared" si="89"/>
        <v>41200.04881560283</v>
      </c>
      <c r="X442">
        <f t="shared" si="90"/>
        <v>95873.677984339738</v>
      </c>
    </row>
    <row r="443" spans="1:24" x14ac:dyDescent="0.3">
      <c r="A443">
        <v>441</v>
      </c>
      <c r="B443">
        <f>IF(A443&gt;0,EOMONTH(B442,1),INDEX(extract[VALUATION_DATE], 1))</f>
        <v>58714</v>
      </c>
      <c r="C443">
        <f>IF(A443=0,DAYS360(INDEX(extract[ISSUE_DATE], 1),B443)/30,C442+1)</f>
        <v>459</v>
      </c>
      <c r="D443">
        <f t="shared" si="78"/>
        <v>39</v>
      </c>
      <c r="E443">
        <f>INDEX(extract[ISSUE_AGE], 1)+D443-1</f>
        <v>86</v>
      </c>
      <c r="F443">
        <f>INDEX(mortality_0[PROBABILITY],MATCH(E443, mortality_0[AGE]))</f>
        <v>9.2492999999999992E-2</v>
      </c>
      <c r="G443">
        <f t="shared" si="79"/>
        <v>8.0552147545678299E-3</v>
      </c>
      <c r="H443">
        <f>INDEX(valuation_rate_0[rate],0+1)</f>
        <v>4.2500000000000003E-2</v>
      </c>
      <c r="I443">
        <f t="shared" si="80"/>
        <v>0.21662304736378926</v>
      </c>
      <c r="J443">
        <f>IF(A443&gt;0,J442+L442-M442-N442,INDEX(extract[FUND_VALUE], 1))</f>
        <v>57068.862971561815</v>
      </c>
      <c r="K443">
        <f>IF((B443&lt;INDEX(extract[GUARANTEE_END], 1)),INDEX(extract[CURRENT_RATE], 1),INDEX(extract[MINIMUM_RATE], 1))</f>
        <v>0.01</v>
      </c>
      <c r="L443">
        <f t="shared" si="81"/>
        <v>47.340796977308905</v>
      </c>
      <c r="M443">
        <f t="shared" si="82"/>
        <v>459.70194703493445</v>
      </c>
      <c r="N443">
        <f>0</f>
        <v>0</v>
      </c>
      <c r="O443">
        <f>IF((D443&lt;=INDEX(surr_charge_sch_0[POLICY_YEAR],COUNTA(surr_charge_sch_0[POLICY_YEAR]))),INDEX(surr_charge_sch_0[SURRENDER_CHARGE_PERCENT],MATCH(D443, surr_charge_sch_0[POLICY_YEAR])),INDEX(surr_charge_sch_0[SURRENDER_CHARGE_PERCENT],COUNTA(surr_charge_sch_0[SURRENDER_CHARGE_PERCENT])))</f>
        <v>0</v>
      </c>
      <c r="P443">
        <f>IF((A443=0),INDEX(extract[AVAILABLE_FPWD], 1),(IF(MOD(C443, 12)=0,J443*INDEX(extract[FREE_PWD_PERCENT], 1),P442)))</f>
        <v>5832.4041604445974</v>
      </c>
      <c r="Q443">
        <f t="shared" si="83"/>
        <v>51236.45881111722</v>
      </c>
      <c r="R443">
        <f t="shared" si="84"/>
        <v>0</v>
      </c>
      <c r="S443">
        <f t="shared" si="85"/>
        <v>57068.862971561815</v>
      </c>
      <c r="T443">
        <f t="shared" si="86"/>
        <v>12362.431006486235</v>
      </c>
      <c r="U443">
        <f t="shared" si="87"/>
        <v>0</v>
      </c>
      <c r="V443">
        <f t="shared" si="88"/>
        <v>28805.03024212653</v>
      </c>
      <c r="W443">
        <f t="shared" si="89"/>
        <v>41167.461248612766</v>
      </c>
      <c r="X443">
        <f t="shared" si="90"/>
        <v>95873.677984339738</v>
      </c>
    </row>
    <row r="444" spans="1:24" x14ac:dyDescent="0.3">
      <c r="A444">
        <v>442</v>
      </c>
      <c r="B444">
        <f>IF(A444&gt;0,EOMONTH(B443,1),INDEX(extract[VALUATION_DATE], 1))</f>
        <v>58745</v>
      </c>
      <c r="C444">
        <f>IF(A444=0,DAYS360(INDEX(extract[ISSUE_DATE], 1),B444)/30,C443+1)</f>
        <v>460</v>
      </c>
      <c r="D444">
        <f t="shared" si="78"/>
        <v>39</v>
      </c>
      <c r="E444">
        <f>INDEX(extract[ISSUE_AGE], 1)+D444-1</f>
        <v>86</v>
      </c>
      <c r="F444">
        <f>INDEX(mortality_0[PROBABILITY],MATCH(E444, mortality_0[AGE]))</f>
        <v>9.2492999999999992E-2</v>
      </c>
      <c r="G444">
        <f t="shared" si="79"/>
        <v>8.0552147545678299E-3</v>
      </c>
      <c r="H444">
        <f>INDEX(valuation_rate_0[rate],0+1)</f>
        <v>4.2500000000000003E-2</v>
      </c>
      <c r="I444">
        <f t="shared" si="80"/>
        <v>0.21587299771184942</v>
      </c>
      <c r="J444">
        <f>IF(A444&gt;0,J443+L443-M443-N443,INDEX(extract[FUND_VALUE], 1))</f>
        <v>56656.501821504193</v>
      </c>
      <c r="K444">
        <f>IF((B444&lt;INDEX(extract[GUARANTEE_END], 1)),INDEX(extract[CURRENT_RATE], 1),INDEX(extract[MINIMUM_RATE], 1))</f>
        <v>0.01</v>
      </c>
      <c r="L444">
        <f t="shared" si="81"/>
        <v>46.998727686460491</v>
      </c>
      <c r="M444">
        <f t="shared" si="82"/>
        <v>456.38028941477972</v>
      </c>
      <c r="N444">
        <f>0</f>
        <v>0</v>
      </c>
      <c r="O444">
        <f>IF((D444&lt;=INDEX(surr_charge_sch_0[POLICY_YEAR],COUNTA(surr_charge_sch_0[POLICY_YEAR]))),INDEX(surr_charge_sch_0[SURRENDER_CHARGE_PERCENT],MATCH(D444, surr_charge_sch_0[POLICY_YEAR])),INDEX(surr_charge_sch_0[SURRENDER_CHARGE_PERCENT],COUNTA(surr_charge_sch_0[SURRENDER_CHARGE_PERCENT])))</f>
        <v>0</v>
      </c>
      <c r="P444">
        <f>IF((A444=0),INDEX(extract[AVAILABLE_FPWD], 1),(IF(MOD(C444, 12)=0,J444*INDEX(extract[FREE_PWD_PERCENT], 1),P443)))</f>
        <v>5832.4041604445974</v>
      </c>
      <c r="Q444">
        <f t="shared" si="83"/>
        <v>50824.097661059597</v>
      </c>
      <c r="R444">
        <f t="shared" si="84"/>
        <v>0</v>
      </c>
      <c r="S444">
        <f t="shared" si="85"/>
        <v>56656.501821504193</v>
      </c>
      <c r="T444">
        <f t="shared" si="86"/>
        <v>12230.608888074967</v>
      </c>
      <c r="U444">
        <f t="shared" si="87"/>
        <v>0</v>
      </c>
      <c r="V444">
        <f t="shared" si="88"/>
        <v>28904.612278772303</v>
      </c>
      <c r="W444">
        <f t="shared" si="89"/>
        <v>41135.221166847274</v>
      </c>
      <c r="X444">
        <f t="shared" si="90"/>
        <v>95873.677984339738</v>
      </c>
    </row>
    <row r="445" spans="1:24" x14ac:dyDescent="0.3">
      <c r="A445">
        <v>443</v>
      </c>
      <c r="B445">
        <f>IF(A445&gt;0,EOMONTH(B444,1),INDEX(extract[VALUATION_DATE], 1))</f>
        <v>58775</v>
      </c>
      <c r="C445">
        <f>IF(A445=0,DAYS360(INDEX(extract[ISSUE_DATE], 1),B445)/30,C444+1)</f>
        <v>461</v>
      </c>
      <c r="D445">
        <f t="shared" si="78"/>
        <v>39</v>
      </c>
      <c r="E445">
        <f>INDEX(extract[ISSUE_AGE], 1)+D445-1</f>
        <v>86</v>
      </c>
      <c r="F445">
        <f>INDEX(mortality_0[PROBABILITY],MATCH(E445, mortality_0[AGE]))</f>
        <v>9.2492999999999992E-2</v>
      </c>
      <c r="G445">
        <f t="shared" si="79"/>
        <v>8.0552147545678299E-3</v>
      </c>
      <c r="H445">
        <f>INDEX(valuation_rate_0[rate],0+1)</f>
        <v>4.2500000000000003E-2</v>
      </c>
      <c r="I445">
        <f t="shared" si="80"/>
        <v>0.21512554508034309</v>
      </c>
      <c r="J445">
        <f>IF(A445&gt;0,J444+L444-M444-N444,INDEX(extract[FUND_VALUE], 1))</f>
        <v>56247.120259775875</v>
      </c>
      <c r="K445">
        <f>IF((B445&lt;INDEX(extract[GUARANTEE_END], 1)),INDEX(extract[CURRENT_RATE], 1),INDEX(extract[MINIMUM_RATE], 1))</f>
        <v>0.01</v>
      </c>
      <c r="L445">
        <f t="shared" si="81"/>
        <v>46.659130077696297</v>
      </c>
      <c r="M445">
        <f t="shared" si="82"/>
        <v>453.08263301849775</v>
      </c>
      <c r="N445">
        <f>0</f>
        <v>0</v>
      </c>
      <c r="O445">
        <f>IF((D445&lt;=INDEX(surr_charge_sch_0[POLICY_YEAR],COUNTA(surr_charge_sch_0[POLICY_YEAR]))),INDEX(surr_charge_sch_0[SURRENDER_CHARGE_PERCENT],MATCH(D445, surr_charge_sch_0[POLICY_YEAR])),INDEX(surr_charge_sch_0[SURRENDER_CHARGE_PERCENT],COUNTA(surr_charge_sch_0[SURRENDER_CHARGE_PERCENT])))</f>
        <v>0</v>
      </c>
      <c r="P445">
        <f>IF((A445=0),INDEX(extract[AVAILABLE_FPWD], 1),(IF(MOD(C445, 12)=0,J445*INDEX(extract[FREE_PWD_PERCENT], 1),P444)))</f>
        <v>5832.4041604445974</v>
      </c>
      <c r="Q445">
        <f t="shared" si="83"/>
        <v>50414.716099331279</v>
      </c>
      <c r="R445">
        <f t="shared" si="84"/>
        <v>0</v>
      </c>
      <c r="S445">
        <f t="shared" si="85"/>
        <v>56247.120259775875</v>
      </c>
      <c r="T445">
        <f t="shared" si="86"/>
        <v>12100.192405083895</v>
      </c>
      <c r="U445">
        <f t="shared" si="87"/>
        <v>0</v>
      </c>
      <c r="V445">
        <f t="shared" si="88"/>
        <v>29003.132459944874</v>
      </c>
      <c r="W445">
        <f t="shared" si="89"/>
        <v>41103.324865028771</v>
      </c>
      <c r="X445">
        <f t="shared" si="90"/>
        <v>95873.677984339738</v>
      </c>
    </row>
    <row r="446" spans="1:24" x14ac:dyDescent="0.3">
      <c r="A446">
        <v>444</v>
      </c>
      <c r="B446">
        <f>IF(A446&gt;0,EOMONTH(B445,1),INDEX(extract[VALUATION_DATE], 1))</f>
        <v>58806</v>
      </c>
      <c r="C446">
        <f>IF(A446=0,DAYS360(INDEX(extract[ISSUE_DATE], 1),B446)/30,C445+1)</f>
        <v>462</v>
      </c>
      <c r="D446">
        <f t="shared" si="78"/>
        <v>39</v>
      </c>
      <c r="E446">
        <f>INDEX(extract[ISSUE_AGE], 1)+D446-1</f>
        <v>86</v>
      </c>
      <c r="F446">
        <f>INDEX(mortality_0[PROBABILITY],MATCH(E446, mortality_0[AGE]))</f>
        <v>9.2492999999999992E-2</v>
      </c>
      <c r="G446">
        <f t="shared" si="79"/>
        <v>8.0552147545678299E-3</v>
      </c>
      <c r="H446">
        <f>INDEX(valuation_rate_0[rate],0+1)</f>
        <v>4.2500000000000003E-2</v>
      </c>
      <c r="I446">
        <f t="shared" si="80"/>
        <v>0.21438068047717876</v>
      </c>
      <c r="J446">
        <f>IF(A446&gt;0,J445+L445-M445-N445,INDEX(extract[FUND_VALUE], 1))</f>
        <v>55840.696756835066</v>
      </c>
      <c r="K446">
        <f>IF((B446&lt;INDEX(extract[GUARANTEE_END], 1)),INDEX(extract[CURRENT_RATE], 1),INDEX(extract[MINIMUM_RATE], 1))</f>
        <v>0.01</v>
      </c>
      <c r="L446">
        <f t="shared" si="81"/>
        <v>46.321986291440815</v>
      </c>
      <c r="M446">
        <f t="shared" si="82"/>
        <v>449.80880442100579</v>
      </c>
      <c r="N446">
        <f>0</f>
        <v>0</v>
      </c>
      <c r="O446">
        <f>IF((D446&lt;=INDEX(surr_charge_sch_0[POLICY_YEAR],COUNTA(surr_charge_sch_0[POLICY_YEAR]))),INDEX(surr_charge_sch_0[SURRENDER_CHARGE_PERCENT],MATCH(D446, surr_charge_sch_0[POLICY_YEAR])),INDEX(surr_charge_sch_0[SURRENDER_CHARGE_PERCENT],COUNTA(surr_charge_sch_0[SURRENDER_CHARGE_PERCENT])))</f>
        <v>0</v>
      </c>
      <c r="P446">
        <f>IF((A446=0),INDEX(extract[AVAILABLE_FPWD], 1),(IF(MOD(C446, 12)=0,J446*INDEX(extract[FREE_PWD_PERCENT], 1),P445)))</f>
        <v>5832.4041604445974</v>
      </c>
      <c r="Q446">
        <f t="shared" si="83"/>
        <v>50008.292596390471</v>
      </c>
      <c r="R446">
        <f t="shared" si="84"/>
        <v>0</v>
      </c>
      <c r="S446">
        <f t="shared" si="85"/>
        <v>55840.696756835066</v>
      </c>
      <c r="T446">
        <f t="shared" si="86"/>
        <v>11971.16656905009</v>
      </c>
      <c r="U446">
        <f t="shared" si="87"/>
        <v>0</v>
      </c>
      <c r="V446">
        <f t="shared" si="88"/>
        <v>29100.602108339415</v>
      </c>
      <c r="W446">
        <f t="shared" si="89"/>
        <v>41071.768677389504</v>
      </c>
      <c r="X446">
        <f t="shared" si="90"/>
        <v>95873.677984339738</v>
      </c>
    </row>
    <row r="447" spans="1:24" x14ac:dyDescent="0.3">
      <c r="A447">
        <v>445</v>
      </c>
      <c r="B447">
        <f>IF(A447&gt;0,EOMONTH(B446,1),INDEX(extract[VALUATION_DATE], 1))</f>
        <v>58837</v>
      </c>
      <c r="C447">
        <f>IF(A447=0,DAYS360(INDEX(extract[ISSUE_DATE], 1),B447)/30,C446+1)</f>
        <v>463</v>
      </c>
      <c r="D447">
        <f t="shared" si="78"/>
        <v>39</v>
      </c>
      <c r="E447">
        <f>INDEX(extract[ISSUE_AGE], 1)+D447-1</f>
        <v>86</v>
      </c>
      <c r="F447">
        <f>INDEX(mortality_0[PROBABILITY],MATCH(E447, mortality_0[AGE]))</f>
        <v>9.2492999999999992E-2</v>
      </c>
      <c r="G447">
        <f t="shared" si="79"/>
        <v>8.0552147545678299E-3</v>
      </c>
      <c r="H447">
        <f>INDEX(valuation_rate_0[rate],0+1)</f>
        <v>4.2500000000000003E-2</v>
      </c>
      <c r="I447">
        <f t="shared" si="80"/>
        <v>0.21363839494139963</v>
      </c>
      <c r="J447">
        <f>IF(A447&gt;0,J446+L446-M446-N446,INDEX(extract[FUND_VALUE], 1))</f>
        <v>55437.209938705499</v>
      </c>
      <c r="K447">
        <f>IF((B447&lt;INDEX(extract[GUARANTEE_END], 1)),INDEX(extract[CURRENT_RATE], 1),INDEX(extract[MINIMUM_RATE], 1))</f>
        <v>0.01</v>
      </c>
      <c r="L447">
        <f t="shared" si="81"/>
        <v>45.987278597166082</v>
      </c>
      <c r="M447">
        <f t="shared" si="82"/>
        <v>446.55863145033487</v>
      </c>
      <c r="N447">
        <f>0</f>
        <v>0</v>
      </c>
      <c r="O447">
        <f>IF((D447&lt;=INDEX(surr_charge_sch_0[POLICY_YEAR],COUNTA(surr_charge_sch_0[POLICY_YEAR]))),INDEX(surr_charge_sch_0[SURRENDER_CHARGE_PERCENT],MATCH(D447, surr_charge_sch_0[POLICY_YEAR])),INDEX(surr_charge_sch_0[SURRENDER_CHARGE_PERCENT],COUNTA(surr_charge_sch_0[SURRENDER_CHARGE_PERCENT])))</f>
        <v>0</v>
      </c>
      <c r="P447">
        <f>IF((A447=0),INDEX(extract[AVAILABLE_FPWD], 1),(IF(MOD(C447, 12)=0,J447*INDEX(extract[FREE_PWD_PERCENT], 1),P446)))</f>
        <v>5832.4041604445974</v>
      </c>
      <c r="Q447">
        <f t="shared" si="83"/>
        <v>49604.805778260903</v>
      </c>
      <c r="R447">
        <f t="shared" si="84"/>
        <v>0</v>
      </c>
      <c r="S447">
        <f t="shared" si="85"/>
        <v>55437.209938705499</v>
      </c>
      <c r="T447">
        <f t="shared" si="86"/>
        <v>11843.516551334451</v>
      </c>
      <c r="U447">
        <f t="shared" si="87"/>
        <v>0</v>
      </c>
      <c r="V447">
        <f t="shared" si="88"/>
        <v>29197.032425915815</v>
      </c>
      <c r="W447">
        <f t="shared" si="89"/>
        <v>41040.548977250262</v>
      </c>
      <c r="X447">
        <f t="shared" si="90"/>
        <v>95873.677984339738</v>
      </c>
    </row>
    <row r="448" spans="1:24" x14ac:dyDescent="0.3">
      <c r="A448">
        <v>446</v>
      </c>
      <c r="B448">
        <f>IF(A448&gt;0,EOMONTH(B447,1),INDEX(extract[VALUATION_DATE], 1))</f>
        <v>58865</v>
      </c>
      <c r="C448">
        <f>IF(A448=0,DAYS360(INDEX(extract[ISSUE_DATE], 1),B448)/30,C447+1)</f>
        <v>464</v>
      </c>
      <c r="D448">
        <f t="shared" si="78"/>
        <v>39</v>
      </c>
      <c r="E448">
        <f>INDEX(extract[ISSUE_AGE], 1)+D448-1</f>
        <v>86</v>
      </c>
      <c r="F448">
        <f>INDEX(mortality_0[PROBABILITY],MATCH(E448, mortality_0[AGE]))</f>
        <v>9.2492999999999992E-2</v>
      </c>
      <c r="G448">
        <f t="shared" si="79"/>
        <v>8.0552147545678299E-3</v>
      </c>
      <c r="H448">
        <f>INDEX(valuation_rate_0[rate],0+1)</f>
        <v>4.2500000000000003E-2</v>
      </c>
      <c r="I448">
        <f t="shared" si="80"/>
        <v>0.21289867954307601</v>
      </c>
      <c r="J448">
        <f>IF(A448&gt;0,J447+L447-M447-N447,INDEX(extract[FUND_VALUE], 1))</f>
        <v>55036.638585852328</v>
      </c>
      <c r="K448">
        <f>IF((B448&lt;INDEX(extract[GUARANTEE_END], 1)),INDEX(extract[CURRENT_RATE], 1),INDEX(extract[MINIMUM_RATE], 1))</f>
        <v>0.01</v>
      </c>
      <c r="L448">
        <f t="shared" si="81"/>
        <v>45.654989392459171</v>
      </c>
      <c r="M448">
        <f t="shared" si="82"/>
        <v>443.33194317857482</v>
      </c>
      <c r="N448">
        <f>0</f>
        <v>0</v>
      </c>
      <c r="O448">
        <f>IF((D448&lt;=INDEX(surr_charge_sch_0[POLICY_YEAR],COUNTA(surr_charge_sch_0[POLICY_YEAR]))),INDEX(surr_charge_sch_0[SURRENDER_CHARGE_PERCENT],MATCH(D448, surr_charge_sch_0[POLICY_YEAR])),INDEX(surr_charge_sch_0[SURRENDER_CHARGE_PERCENT],COUNTA(surr_charge_sch_0[SURRENDER_CHARGE_PERCENT])))</f>
        <v>0</v>
      </c>
      <c r="P448">
        <f>IF((A448=0),INDEX(extract[AVAILABLE_FPWD], 1),(IF(MOD(C448, 12)=0,J448*INDEX(extract[FREE_PWD_PERCENT], 1),P447)))</f>
        <v>5832.4041604445974</v>
      </c>
      <c r="Q448">
        <f t="shared" si="83"/>
        <v>49204.234425407732</v>
      </c>
      <c r="R448">
        <f t="shared" si="84"/>
        <v>0</v>
      </c>
      <c r="S448">
        <f t="shared" si="85"/>
        <v>55036.638585852328</v>
      </c>
      <c r="T448">
        <f t="shared" si="86"/>
        <v>11717.227681417467</v>
      </c>
      <c r="U448">
        <f t="shared" si="87"/>
        <v>0</v>
      </c>
      <c r="V448">
        <f t="shared" si="88"/>
        <v>29292.434495186091</v>
      </c>
      <c r="W448">
        <f t="shared" si="89"/>
        <v>41009.662176603561</v>
      </c>
      <c r="X448">
        <f t="shared" si="90"/>
        <v>95873.677984339738</v>
      </c>
    </row>
    <row r="449" spans="1:24" x14ac:dyDescent="0.3">
      <c r="A449">
        <v>447</v>
      </c>
      <c r="B449">
        <f>IF(A449&gt;0,EOMONTH(B448,1),INDEX(extract[VALUATION_DATE], 1))</f>
        <v>58896</v>
      </c>
      <c r="C449">
        <f>IF(A449=0,DAYS360(INDEX(extract[ISSUE_DATE], 1),B449)/30,C448+1)</f>
        <v>465</v>
      </c>
      <c r="D449">
        <f t="shared" si="78"/>
        <v>39</v>
      </c>
      <c r="E449">
        <f>INDEX(extract[ISSUE_AGE], 1)+D449-1</f>
        <v>86</v>
      </c>
      <c r="F449">
        <f>INDEX(mortality_0[PROBABILITY],MATCH(E449, mortality_0[AGE]))</f>
        <v>9.2492999999999992E-2</v>
      </c>
      <c r="G449">
        <f t="shared" si="79"/>
        <v>8.0552147545678299E-3</v>
      </c>
      <c r="H449">
        <f>INDEX(valuation_rate_0[rate],0+1)</f>
        <v>4.2500000000000003E-2</v>
      </c>
      <c r="I449">
        <f t="shared" si="80"/>
        <v>0.21216152538319769</v>
      </c>
      <c r="J449">
        <f>IF(A449&gt;0,J448+L448-M448-N448,INDEX(extract[FUND_VALUE], 1))</f>
        <v>54638.961632066217</v>
      </c>
      <c r="K449">
        <f>IF((B449&lt;INDEX(extract[GUARANTEE_END], 1)),INDEX(extract[CURRENT_RATE], 1),INDEX(extract[MINIMUM_RATE], 1))</f>
        <v>0.01</v>
      </c>
      <c r="L449">
        <f t="shared" si="81"/>
        <v>45.325101202096512</v>
      </c>
      <c r="M449">
        <f t="shared" si="82"/>
        <v>440.12856991288533</v>
      </c>
      <c r="N449">
        <f>0</f>
        <v>0</v>
      </c>
      <c r="O449">
        <f>IF((D449&lt;=INDEX(surr_charge_sch_0[POLICY_YEAR],COUNTA(surr_charge_sch_0[POLICY_YEAR]))),INDEX(surr_charge_sch_0[SURRENDER_CHARGE_PERCENT],MATCH(D449, surr_charge_sch_0[POLICY_YEAR])),INDEX(surr_charge_sch_0[SURRENDER_CHARGE_PERCENT],COUNTA(surr_charge_sch_0[SURRENDER_CHARGE_PERCENT])))</f>
        <v>0</v>
      </c>
      <c r="P449">
        <f>IF((A449=0),INDEX(extract[AVAILABLE_FPWD], 1),(IF(MOD(C449, 12)=0,J449*INDEX(extract[FREE_PWD_PERCENT], 1),P448)))</f>
        <v>5832.4041604445974</v>
      </c>
      <c r="Q449">
        <f t="shared" si="83"/>
        <v>48806.557471621622</v>
      </c>
      <c r="R449">
        <f t="shared" si="84"/>
        <v>0</v>
      </c>
      <c r="S449">
        <f t="shared" si="85"/>
        <v>54638.961632066217</v>
      </c>
      <c r="T449">
        <f t="shared" si="86"/>
        <v>11592.285445213181</v>
      </c>
      <c r="U449">
        <f t="shared" si="87"/>
        <v>0</v>
      </c>
      <c r="V449">
        <f t="shared" si="88"/>
        <v>29386.819280488075</v>
      </c>
      <c r="W449">
        <f t="shared" si="89"/>
        <v>40979.104725701254</v>
      </c>
      <c r="X449">
        <f t="shared" si="90"/>
        <v>95873.677984339738</v>
      </c>
    </row>
    <row r="450" spans="1:24" x14ac:dyDescent="0.3">
      <c r="A450">
        <v>448</v>
      </c>
      <c r="B450">
        <f>IF(A450&gt;0,EOMONTH(B449,1),INDEX(extract[VALUATION_DATE], 1))</f>
        <v>58926</v>
      </c>
      <c r="C450">
        <f>IF(A450=0,DAYS360(INDEX(extract[ISSUE_DATE], 1),B450)/30,C449+1)</f>
        <v>466</v>
      </c>
      <c r="D450">
        <f t="shared" ref="D450:D513" si="91">_xlfn.FLOOR.MATH(C450/12)+1</f>
        <v>39</v>
      </c>
      <c r="E450">
        <f>INDEX(extract[ISSUE_AGE], 1)+D450-1</f>
        <v>86</v>
      </c>
      <c r="F450">
        <f>INDEX(mortality_0[PROBABILITY],MATCH(E450, mortality_0[AGE]))</f>
        <v>9.2492999999999992E-2</v>
      </c>
      <c r="G450">
        <f t="shared" ref="G450:G513" si="92">1-(1-F450)^(1/12)</f>
        <v>8.0552147545678299E-3</v>
      </c>
      <c r="H450">
        <f>INDEX(valuation_rate_0[rate],0+1)</f>
        <v>4.2500000000000003E-2</v>
      </c>
      <c r="I450">
        <f t="shared" ref="I450:I513" si="93">IF(A450&gt;0,(1+H449)^(-1/12)*I449,1)</f>
        <v>0.21142692359356699</v>
      </c>
      <c r="J450">
        <f>IF(A450&gt;0,J449+L449-M449-N449,INDEX(extract[FUND_VALUE], 1))</f>
        <v>54244.158163355431</v>
      </c>
      <c r="K450">
        <f>IF((B450&lt;INDEX(extract[GUARANTEE_END], 1)),INDEX(extract[CURRENT_RATE], 1),INDEX(extract[MINIMUM_RATE], 1))</f>
        <v>0.01</v>
      </c>
      <c r="L450">
        <f t="shared" ref="L450:L513" si="94">J450*((1+K450)^(1/12)-1)</f>
        <v>44.997596677124847</v>
      </c>
      <c r="M450">
        <f t="shared" ref="M450:M513" si="95">J450*G450</f>
        <v>436.94834318657166</v>
      </c>
      <c r="N450">
        <f>0</f>
        <v>0</v>
      </c>
      <c r="O450">
        <f>IF((D450&lt;=INDEX(surr_charge_sch_0[POLICY_YEAR],COUNTA(surr_charge_sch_0[POLICY_YEAR]))),INDEX(surr_charge_sch_0[SURRENDER_CHARGE_PERCENT],MATCH(D450, surr_charge_sch_0[POLICY_YEAR])),INDEX(surr_charge_sch_0[SURRENDER_CHARGE_PERCENT],COUNTA(surr_charge_sch_0[SURRENDER_CHARGE_PERCENT])))</f>
        <v>0</v>
      </c>
      <c r="P450">
        <f>IF((A450=0),INDEX(extract[AVAILABLE_FPWD], 1),(IF(MOD(C450, 12)=0,J450*INDEX(extract[FREE_PWD_PERCENT], 1),P449)))</f>
        <v>5832.4041604445974</v>
      </c>
      <c r="Q450">
        <f t="shared" ref="Q450:Q513" si="96">J450-P450</f>
        <v>48411.754002910835</v>
      </c>
      <c r="R450">
        <f t="shared" ref="R450:R513" si="97">O450*Q450</f>
        <v>0</v>
      </c>
      <c r="S450">
        <f t="shared" ref="S450:S513" si="98">J450-R450</f>
        <v>54244.158163355431</v>
      </c>
      <c r="T450">
        <f t="shared" ref="T450:T513" si="99">S450*I450</f>
        <v>11468.675483401112</v>
      </c>
      <c r="U450">
        <f t="shared" ref="U450:U513" si="100">IF(A450&gt;0,U449+N449*I449,0)</f>
        <v>0</v>
      </c>
      <c r="V450">
        <f t="shared" ref="V450:V513" si="101">IF(A450&gt;0,V449+M449*I449,0)</f>
        <v>29480.197629245518</v>
      </c>
      <c r="W450">
        <f t="shared" ref="W450:W513" si="102">T450+U450+V450</f>
        <v>40948.87311264663</v>
      </c>
      <c r="X450">
        <f t="shared" ref="X450:X513" si="103">IF((A450=0),W450,(IF(W450&gt;X449,W450,X449)))</f>
        <v>95873.677984339738</v>
      </c>
    </row>
    <row r="451" spans="1:24" x14ac:dyDescent="0.3">
      <c r="A451">
        <v>449</v>
      </c>
      <c r="B451">
        <f>IF(A451&gt;0,EOMONTH(B450,1),INDEX(extract[VALUATION_DATE], 1))</f>
        <v>58957</v>
      </c>
      <c r="C451">
        <f>IF(A451=0,DAYS360(INDEX(extract[ISSUE_DATE], 1),B451)/30,C450+1)</f>
        <v>467</v>
      </c>
      <c r="D451">
        <f t="shared" si="91"/>
        <v>39</v>
      </c>
      <c r="E451">
        <f>INDEX(extract[ISSUE_AGE], 1)+D451-1</f>
        <v>86</v>
      </c>
      <c r="F451">
        <f>INDEX(mortality_0[PROBABILITY],MATCH(E451, mortality_0[AGE]))</f>
        <v>9.2492999999999992E-2</v>
      </c>
      <c r="G451">
        <f t="shared" si="92"/>
        <v>8.0552147545678299E-3</v>
      </c>
      <c r="H451">
        <f>INDEX(valuation_rate_0[rate],0+1)</f>
        <v>4.2500000000000003E-2</v>
      </c>
      <c r="I451">
        <f t="shared" si="93"/>
        <v>0.21069486533669207</v>
      </c>
      <c r="J451">
        <f>IF(A451&gt;0,J450+L450-M450-N450,INDEX(extract[FUND_VALUE], 1))</f>
        <v>53852.20741684598</v>
      </c>
      <c r="K451">
        <f>IF((B451&lt;INDEX(extract[GUARANTEE_END], 1)),INDEX(extract[CURRENT_RATE], 1),INDEX(extract[MINIMUM_RATE], 1))</f>
        <v>0.01</v>
      </c>
      <c r="L451">
        <f t="shared" si="94"/>
        <v>44.672458593948825</v>
      </c>
      <c r="M451">
        <f t="shared" si="95"/>
        <v>433.79109575022488</v>
      </c>
      <c r="N451">
        <f>0</f>
        <v>0</v>
      </c>
      <c r="O451">
        <f>IF((D451&lt;=INDEX(surr_charge_sch_0[POLICY_YEAR],COUNTA(surr_charge_sch_0[POLICY_YEAR]))),INDEX(surr_charge_sch_0[SURRENDER_CHARGE_PERCENT],MATCH(D451, surr_charge_sch_0[POLICY_YEAR])),INDEX(surr_charge_sch_0[SURRENDER_CHARGE_PERCENT],COUNTA(surr_charge_sch_0[SURRENDER_CHARGE_PERCENT])))</f>
        <v>0</v>
      </c>
      <c r="P451">
        <f>IF((A451=0),INDEX(extract[AVAILABLE_FPWD], 1),(IF(MOD(C451, 12)=0,J451*INDEX(extract[FREE_PWD_PERCENT], 1),P450)))</f>
        <v>5832.4041604445974</v>
      </c>
      <c r="Q451">
        <f t="shared" si="96"/>
        <v>48019.803256401385</v>
      </c>
      <c r="R451">
        <f t="shared" si="97"/>
        <v>0</v>
      </c>
      <c r="S451">
        <f t="shared" si="98"/>
        <v>53852.20741684598</v>
      </c>
      <c r="T451">
        <f t="shared" si="99"/>
        <v>11346.383589775975</v>
      </c>
      <c r="U451">
        <f t="shared" si="100"/>
        <v>0</v>
      </c>
      <c r="V451">
        <f t="shared" si="101"/>
        <v>29572.58027321476</v>
      </c>
      <c r="W451">
        <f t="shared" si="102"/>
        <v>40918.963862990735</v>
      </c>
      <c r="X451">
        <f t="shared" si="103"/>
        <v>95873.677984339738</v>
      </c>
    </row>
    <row r="452" spans="1:24" x14ac:dyDescent="0.3">
      <c r="A452">
        <v>450</v>
      </c>
      <c r="B452">
        <f>IF(A452&gt;0,EOMONTH(B451,1),INDEX(extract[VALUATION_DATE], 1))</f>
        <v>58987</v>
      </c>
      <c r="C452">
        <f>IF(A452=0,DAYS360(INDEX(extract[ISSUE_DATE], 1),B452)/30,C451+1)</f>
        <v>468</v>
      </c>
      <c r="D452">
        <f t="shared" si="91"/>
        <v>40</v>
      </c>
      <c r="E452">
        <f>INDEX(extract[ISSUE_AGE], 1)+D452-1</f>
        <v>87</v>
      </c>
      <c r="F452">
        <f>INDEX(mortality_0[PROBABILITY],MATCH(E452, mortality_0[AGE]))</f>
        <v>0.100907</v>
      </c>
      <c r="G452">
        <f t="shared" si="92"/>
        <v>8.8248967793113087E-3</v>
      </c>
      <c r="H452">
        <f>INDEX(valuation_rate_0[rate],0+1)</f>
        <v>4.2500000000000003E-2</v>
      </c>
      <c r="I452">
        <f t="shared" si="93"/>
        <v>0.20996534180568061</v>
      </c>
      <c r="J452">
        <f>IF(A452&gt;0,J451+L451-M451-N451,INDEX(extract[FUND_VALUE], 1))</f>
        <v>53463.088779689708</v>
      </c>
      <c r="K452">
        <f>IF((B452&lt;INDEX(extract[GUARANTEE_END], 1)),INDEX(extract[CURRENT_RATE], 1),INDEX(extract[MINIMUM_RATE], 1))</f>
        <v>0.01</v>
      </c>
      <c r="L452">
        <f t="shared" si="94"/>
        <v>44.349669853425262</v>
      </c>
      <c r="M452">
        <f t="shared" si="95"/>
        <v>471.80623998391826</v>
      </c>
      <c r="N452">
        <f>0</f>
        <v>0</v>
      </c>
      <c r="O452">
        <f>IF((D452&lt;=INDEX(surr_charge_sch_0[POLICY_YEAR],COUNTA(surr_charge_sch_0[POLICY_YEAR]))),INDEX(surr_charge_sch_0[SURRENDER_CHARGE_PERCENT],MATCH(D452, surr_charge_sch_0[POLICY_YEAR])),INDEX(surr_charge_sch_0[SURRENDER_CHARGE_PERCENT],COUNTA(surr_charge_sch_0[SURRENDER_CHARGE_PERCENT])))</f>
        <v>0</v>
      </c>
      <c r="P452">
        <f>IF((A452=0),INDEX(extract[AVAILABLE_FPWD], 1),(IF(MOD(C452, 12)=0,J452*INDEX(extract[FREE_PWD_PERCENT], 1),P451)))</f>
        <v>5346.3088779689715</v>
      </c>
      <c r="Q452">
        <f t="shared" si="96"/>
        <v>48116.779901720736</v>
      </c>
      <c r="R452">
        <f t="shared" si="97"/>
        <v>0</v>
      </c>
      <c r="S452">
        <f t="shared" si="98"/>
        <v>53463.088779689708</v>
      </c>
      <c r="T452">
        <f t="shared" si="99"/>
        <v>11225.395709614997</v>
      </c>
      <c r="U452">
        <f t="shared" si="100"/>
        <v>0</v>
      </c>
      <c r="V452">
        <f t="shared" si="101"/>
        <v>29663.977829718111</v>
      </c>
      <c r="W452">
        <f t="shared" si="102"/>
        <v>40889.373539333108</v>
      </c>
      <c r="X452">
        <f t="shared" si="103"/>
        <v>95873.677984339738</v>
      </c>
    </row>
    <row r="453" spans="1:24" x14ac:dyDescent="0.3">
      <c r="A453">
        <v>451</v>
      </c>
      <c r="B453">
        <f>IF(A453&gt;0,EOMONTH(B452,1),INDEX(extract[VALUATION_DATE], 1))</f>
        <v>59018</v>
      </c>
      <c r="C453">
        <f>IF(A453=0,DAYS360(INDEX(extract[ISSUE_DATE], 1),B453)/30,C452+1)</f>
        <v>469</v>
      </c>
      <c r="D453">
        <f t="shared" si="91"/>
        <v>40</v>
      </c>
      <c r="E453">
        <f>INDEX(extract[ISSUE_AGE], 1)+D453-1</f>
        <v>87</v>
      </c>
      <c r="F453">
        <f>INDEX(mortality_0[PROBABILITY],MATCH(E453, mortality_0[AGE]))</f>
        <v>0.100907</v>
      </c>
      <c r="G453">
        <f t="shared" si="92"/>
        <v>8.8248967793113087E-3</v>
      </c>
      <c r="H453">
        <f>INDEX(valuation_rate_0[rate],0+1)</f>
        <v>4.2500000000000003E-2</v>
      </c>
      <c r="I453">
        <f t="shared" si="93"/>
        <v>0.20923834422413376</v>
      </c>
      <c r="J453">
        <f>IF(A453&gt;0,J452+L452-M452-N452,INDEX(extract[FUND_VALUE], 1))</f>
        <v>53035.632209559211</v>
      </c>
      <c r="K453">
        <f>IF((B453&lt;INDEX(extract[GUARANTEE_END], 1)),INDEX(extract[CURRENT_RATE], 1),INDEX(extract[MINIMUM_RATE], 1))</f>
        <v>0.01</v>
      </c>
      <c r="L453">
        <f t="shared" si="94"/>
        <v>43.995078336274332</v>
      </c>
      <c r="M453">
        <f t="shared" si="95"/>
        <v>468.03397987487818</v>
      </c>
      <c r="N453">
        <f>0</f>
        <v>0</v>
      </c>
      <c r="O453">
        <f>IF((D453&lt;=INDEX(surr_charge_sch_0[POLICY_YEAR],COUNTA(surr_charge_sch_0[POLICY_YEAR]))),INDEX(surr_charge_sch_0[SURRENDER_CHARGE_PERCENT],MATCH(D453, surr_charge_sch_0[POLICY_YEAR])),INDEX(surr_charge_sch_0[SURRENDER_CHARGE_PERCENT],COUNTA(surr_charge_sch_0[SURRENDER_CHARGE_PERCENT])))</f>
        <v>0</v>
      </c>
      <c r="P453">
        <f>IF((A453=0),INDEX(extract[AVAILABLE_FPWD], 1),(IF(MOD(C453, 12)=0,J453*INDEX(extract[FREE_PWD_PERCENT], 1),P452)))</f>
        <v>5346.3088779689715</v>
      </c>
      <c r="Q453">
        <f t="shared" si="96"/>
        <v>47689.32333159024</v>
      </c>
      <c r="R453">
        <f t="shared" si="97"/>
        <v>0</v>
      </c>
      <c r="S453">
        <f t="shared" si="98"/>
        <v>53035.632209559211</v>
      </c>
      <c r="T453">
        <f t="shared" si="99"/>
        <v>11097.087868408305</v>
      </c>
      <c r="U453">
        <f t="shared" si="100"/>
        <v>0</v>
      </c>
      <c r="V453">
        <f t="shared" si="101"/>
        <v>29763.040788162387</v>
      </c>
      <c r="W453">
        <f t="shared" si="102"/>
        <v>40860.128656570691</v>
      </c>
      <c r="X453">
        <f t="shared" si="103"/>
        <v>95873.677984339738</v>
      </c>
    </row>
    <row r="454" spans="1:24" x14ac:dyDescent="0.3">
      <c r="A454">
        <v>452</v>
      </c>
      <c r="B454">
        <f>IF(A454&gt;0,EOMONTH(B453,1),INDEX(extract[VALUATION_DATE], 1))</f>
        <v>59049</v>
      </c>
      <c r="C454">
        <f>IF(A454=0,DAYS360(INDEX(extract[ISSUE_DATE], 1),B454)/30,C453+1)</f>
        <v>470</v>
      </c>
      <c r="D454">
        <f t="shared" si="91"/>
        <v>40</v>
      </c>
      <c r="E454">
        <f>INDEX(extract[ISSUE_AGE], 1)+D454-1</f>
        <v>87</v>
      </c>
      <c r="F454">
        <f>INDEX(mortality_0[PROBABILITY],MATCH(E454, mortality_0[AGE]))</f>
        <v>0.100907</v>
      </c>
      <c r="G454">
        <f t="shared" si="92"/>
        <v>8.8248967793113087E-3</v>
      </c>
      <c r="H454">
        <f>INDEX(valuation_rate_0[rate],0+1)</f>
        <v>4.2500000000000003E-2</v>
      </c>
      <c r="I454">
        <f t="shared" si="93"/>
        <v>0.20851386384604073</v>
      </c>
      <c r="J454">
        <f>IF(A454&gt;0,J453+L453-M453-N453,INDEX(extract[FUND_VALUE], 1))</f>
        <v>52611.593308020609</v>
      </c>
      <c r="K454">
        <f>IF((B454&lt;INDEX(extract[GUARANTEE_END], 1)),INDEX(extract[CURRENT_RATE], 1),INDEX(extract[MINIMUM_RATE], 1))</f>
        <v>0.01</v>
      </c>
      <c r="L454">
        <f t="shared" si="94"/>
        <v>43.64332190548258</v>
      </c>
      <c r="M454">
        <f t="shared" si="95"/>
        <v>464.29188033838744</v>
      </c>
      <c r="N454">
        <f>0</f>
        <v>0</v>
      </c>
      <c r="O454">
        <f>IF((D454&lt;=INDEX(surr_charge_sch_0[POLICY_YEAR],COUNTA(surr_charge_sch_0[POLICY_YEAR]))),INDEX(surr_charge_sch_0[SURRENDER_CHARGE_PERCENT],MATCH(D454, surr_charge_sch_0[POLICY_YEAR])),INDEX(surr_charge_sch_0[SURRENDER_CHARGE_PERCENT],COUNTA(surr_charge_sch_0[SURRENDER_CHARGE_PERCENT])))</f>
        <v>0</v>
      </c>
      <c r="P454">
        <f>IF((A454=0),INDEX(extract[AVAILABLE_FPWD], 1),(IF(MOD(C454, 12)=0,J454*INDEX(extract[FREE_PWD_PERCENT], 1),P453)))</f>
        <v>5346.3088779689715</v>
      </c>
      <c r="Q454">
        <f t="shared" si="96"/>
        <v>47265.284430051637</v>
      </c>
      <c r="R454">
        <f t="shared" si="97"/>
        <v>0</v>
      </c>
      <c r="S454">
        <f t="shared" si="98"/>
        <v>52611.593308020609</v>
      </c>
      <c r="T454">
        <f t="shared" si="99"/>
        <v>10970.246603751877</v>
      </c>
      <c r="U454">
        <f t="shared" si="100"/>
        <v>0</v>
      </c>
      <c r="V454">
        <f t="shared" si="101"/>
        <v>29860.971443152037</v>
      </c>
      <c r="W454">
        <f t="shared" si="102"/>
        <v>40831.218046903916</v>
      </c>
      <c r="X454">
        <f t="shared" si="103"/>
        <v>95873.677984339738</v>
      </c>
    </row>
    <row r="455" spans="1:24" x14ac:dyDescent="0.3">
      <c r="A455">
        <v>453</v>
      </c>
      <c r="B455">
        <f>IF(A455&gt;0,EOMONTH(B454,1),INDEX(extract[VALUATION_DATE], 1))</f>
        <v>59079</v>
      </c>
      <c r="C455">
        <f>IF(A455=0,DAYS360(INDEX(extract[ISSUE_DATE], 1),B455)/30,C454+1)</f>
        <v>471</v>
      </c>
      <c r="D455">
        <f t="shared" si="91"/>
        <v>40</v>
      </c>
      <c r="E455">
        <f>INDEX(extract[ISSUE_AGE], 1)+D455-1</f>
        <v>87</v>
      </c>
      <c r="F455">
        <f>INDEX(mortality_0[PROBABILITY],MATCH(E455, mortality_0[AGE]))</f>
        <v>0.100907</v>
      </c>
      <c r="G455">
        <f t="shared" si="92"/>
        <v>8.8248967793113087E-3</v>
      </c>
      <c r="H455">
        <f>INDEX(valuation_rate_0[rate],0+1)</f>
        <v>4.2500000000000003E-2</v>
      </c>
      <c r="I455">
        <f t="shared" si="93"/>
        <v>0.20779189195567346</v>
      </c>
      <c r="J455">
        <f>IF(A455&gt;0,J454+L454-M454-N454,INDEX(extract[FUND_VALUE], 1))</f>
        <v>52190.944749587703</v>
      </c>
      <c r="K455">
        <f>IF((B455&lt;INDEX(extract[GUARANTEE_END], 1)),INDEX(extract[CURRENT_RATE], 1),INDEX(extract[MINIMUM_RATE], 1))</f>
        <v>0.01</v>
      </c>
      <c r="L455">
        <f t="shared" si="94"/>
        <v>43.294377893517719</v>
      </c>
      <c r="M455">
        <f t="shared" si="95"/>
        <v>460.57970022985097</v>
      </c>
      <c r="N455">
        <f>0</f>
        <v>0</v>
      </c>
      <c r="O455">
        <f>IF((D455&lt;=INDEX(surr_charge_sch_0[POLICY_YEAR],COUNTA(surr_charge_sch_0[POLICY_YEAR]))),INDEX(surr_charge_sch_0[SURRENDER_CHARGE_PERCENT],MATCH(D455, surr_charge_sch_0[POLICY_YEAR])),INDEX(surr_charge_sch_0[SURRENDER_CHARGE_PERCENT],COUNTA(surr_charge_sch_0[SURRENDER_CHARGE_PERCENT])))</f>
        <v>0</v>
      </c>
      <c r="P455">
        <f>IF((A455=0),INDEX(extract[AVAILABLE_FPWD], 1),(IF(MOD(C455, 12)=0,J455*INDEX(extract[FREE_PWD_PERCENT], 1),P454)))</f>
        <v>5346.3088779689715</v>
      </c>
      <c r="Q455">
        <f t="shared" si="96"/>
        <v>46844.635871618731</v>
      </c>
      <c r="R455">
        <f t="shared" si="97"/>
        <v>0</v>
      </c>
      <c r="S455">
        <f t="shared" si="98"/>
        <v>52190.944749587703</v>
      </c>
      <c r="T455">
        <f t="shared" si="99"/>
        <v>10844.855152470851</v>
      </c>
      <c r="U455">
        <f t="shared" si="100"/>
        <v>0</v>
      </c>
      <c r="V455">
        <f t="shared" si="101"/>
        <v>29957.782737073736</v>
      </c>
      <c r="W455">
        <f t="shared" si="102"/>
        <v>40802.637889544589</v>
      </c>
      <c r="X455">
        <f t="shared" si="103"/>
        <v>95873.677984339738</v>
      </c>
    </row>
    <row r="456" spans="1:24" x14ac:dyDescent="0.3">
      <c r="A456">
        <v>454</v>
      </c>
      <c r="B456">
        <f>IF(A456&gt;0,EOMONTH(B455,1),INDEX(extract[VALUATION_DATE], 1))</f>
        <v>59110</v>
      </c>
      <c r="C456">
        <f>IF(A456=0,DAYS360(INDEX(extract[ISSUE_DATE], 1),B456)/30,C455+1)</f>
        <v>472</v>
      </c>
      <c r="D456">
        <f t="shared" si="91"/>
        <v>40</v>
      </c>
      <c r="E456">
        <f>INDEX(extract[ISSUE_AGE], 1)+D456-1</f>
        <v>87</v>
      </c>
      <c r="F456">
        <f>INDEX(mortality_0[PROBABILITY],MATCH(E456, mortality_0[AGE]))</f>
        <v>0.100907</v>
      </c>
      <c r="G456">
        <f t="shared" si="92"/>
        <v>8.8248967793113087E-3</v>
      </c>
      <c r="H456">
        <f>INDEX(valuation_rate_0[rate],0+1)</f>
        <v>4.2500000000000003E-2</v>
      </c>
      <c r="I456">
        <f t="shared" si="93"/>
        <v>0.20707241986748176</v>
      </c>
      <c r="J456">
        <f>IF(A456&gt;0,J455+L455-M455-N455,INDEX(extract[FUND_VALUE], 1))</f>
        <v>51773.659427251368</v>
      </c>
      <c r="K456">
        <f>IF((B456&lt;INDEX(extract[GUARANTEE_END], 1)),INDEX(extract[CURRENT_RATE], 1),INDEX(extract[MINIMUM_RATE], 1))</f>
        <v>0.01</v>
      </c>
      <c r="L456">
        <f t="shared" si="94"/>
        <v>42.948223814082503</v>
      </c>
      <c r="M456">
        <f t="shared" si="95"/>
        <v>456.89720033271118</v>
      </c>
      <c r="N456">
        <f>0</f>
        <v>0</v>
      </c>
      <c r="O456">
        <f>IF((D456&lt;=INDEX(surr_charge_sch_0[POLICY_YEAR],COUNTA(surr_charge_sch_0[POLICY_YEAR]))),INDEX(surr_charge_sch_0[SURRENDER_CHARGE_PERCENT],MATCH(D456, surr_charge_sch_0[POLICY_YEAR])),INDEX(surr_charge_sch_0[SURRENDER_CHARGE_PERCENT],COUNTA(surr_charge_sch_0[SURRENDER_CHARGE_PERCENT])))</f>
        <v>0</v>
      </c>
      <c r="P456">
        <f>IF((A456=0),INDEX(extract[AVAILABLE_FPWD], 1),(IF(MOD(C456, 12)=0,J456*INDEX(extract[FREE_PWD_PERCENT], 1),P455)))</f>
        <v>5346.3088779689715</v>
      </c>
      <c r="Q456">
        <f t="shared" si="96"/>
        <v>46427.350549282397</v>
      </c>
      <c r="R456">
        <f t="shared" si="97"/>
        <v>0</v>
      </c>
      <c r="S456">
        <f t="shared" si="98"/>
        <v>51773.659427251368</v>
      </c>
      <c r="T456">
        <f t="shared" si="99"/>
        <v>10720.896942995802</v>
      </c>
      <c r="U456">
        <f t="shared" si="100"/>
        <v>0</v>
      </c>
      <c r="V456">
        <f t="shared" si="101"/>
        <v>30053.487464380873</v>
      </c>
      <c r="W456">
        <f t="shared" si="102"/>
        <v>40774.384407376674</v>
      </c>
      <c r="X456">
        <f t="shared" si="103"/>
        <v>95873.677984339738</v>
      </c>
    </row>
    <row r="457" spans="1:24" x14ac:dyDescent="0.3">
      <c r="A457">
        <v>455</v>
      </c>
      <c r="B457">
        <f>IF(A457&gt;0,EOMONTH(B456,1),INDEX(extract[VALUATION_DATE], 1))</f>
        <v>59140</v>
      </c>
      <c r="C457">
        <f>IF(A457=0,DAYS360(INDEX(extract[ISSUE_DATE], 1),B457)/30,C456+1)</f>
        <v>473</v>
      </c>
      <c r="D457">
        <f t="shared" si="91"/>
        <v>40</v>
      </c>
      <c r="E457">
        <f>INDEX(extract[ISSUE_AGE], 1)+D457-1</f>
        <v>87</v>
      </c>
      <c r="F457">
        <f>INDEX(mortality_0[PROBABILITY],MATCH(E457, mortality_0[AGE]))</f>
        <v>0.100907</v>
      </c>
      <c r="G457">
        <f t="shared" si="92"/>
        <v>8.8248967793113087E-3</v>
      </c>
      <c r="H457">
        <f>INDEX(valuation_rate_0[rate],0+1)</f>
        <v>4.2500000000000003E-2</v>
      </c>
      <c r="I457">
        <f t="shared" si="93"/>
        <v>0.20635543892598887</v>
      </c>
      <c r="J457">
        <f>IF(A457&gt;0,J456+L456-M456-N456,INDEX(extract[FUND_VALUE], 1))</f>
        <v>51359.710450732739</v>
      </c>
      <c r="K457">
        <f>IF((B457&lt;INDEX(extract[GUARANTEE_END], 1)),INDEX(extract[CURRENT_RATE], 1),INDEX(extract[MINIMUM_RATE], 1))</f>
        <v>0.01</v>
      </c>
      <c r="L457">
        <f t="shared" si="94"/>
        <v>42.604837360665719</v>
      </c>
      <c r="M457">
        <f t="shared" si="95"/>
        <v>453.2441433430327</v>
      </c>
      <c r="N457">
        <f>0</f>
        <v>0</v>
      </c>
      <c r="O457">
        <f>IF((D457&lt;=INDEX(surr_charge_sch_0[POLICY_YEAR],COUNTA(surr_charge_sch_0[POLICY_YEAR]))),INDEX(surr_charge_sch_0[SURRENDER_CHARGE_PERCENT],MATCH(D457, surr_charge_sch_0[POLICY_YEAR])),INDEX(surr_charge_sch_0[SURRENDER_CHARGE_PERCENT],COUNTA(surr_charge_sch_0[SURRENDER_CHARGE_PERCENT])))</f>
        <v>0</v>
      </c>
      <c r="P457">
        <f>IF((A457=0),INDEX(extract[AVAILABLE_FPWD], 1),(IF(MOD(C457, 12)=0,J457*INDEX(extract[FREE_PWD_PERCENT], 1),P456)))</f>
        <v>5346.3088779689715</v>
      </c>
      <c r="Q457">
        <f t="shared" si="96"/>
        <v>46013.401572763767</v>
      </c>
      <c r="R457">
        <f t="shared" si="97"/>
        <v>0</v>
      </c>
      <c r="S457">
        <f t="shared" si="98"/>
        <v>51359.710450732739</v>
      </c>
      <c r="T457">
        <f t="shared" si="99"/>
        <v>10598.355593172651</v>
      </c>
      <c r="U457">
        <f t="shared" si="100"/>
        <v>0</v>
      </c>
      <c r="V457">
        <f t="shared" si="101"/>
        <v>30148.098273284446</v>
      </c>
      <c r="W457">
        <f t="shared" si="102"/>
        <v>40746.453866457101</v>
      </c>
      <c r="X457">
        <f t="shared" si="103"/>
        <v>95873.677984339738</v>
      </c>
    </row>
    <row r="458" spans="1:24" x14ac:dyDescent="0.3">
      <c r="A458">
        <v>456</v>
      </c>
      <c r="B458">
        <f>IF(A458&gt;0,EOMONTH(B457,1),INDEX(extract[VALUATION_DATE], 1))</f>
        <v>59171</v>
      </c>
      <c r="C458">
        <f>IF(A458=0,DAYS360(INDEX(extract[ISSUE_DATE], 1),B458)/30,C457+1)</f>
        <v>474</v>
      </c>
      <c r="D458">
        <f t="shared" si="91"/>
        <v>40</v>
      </c>
      <c r="E458">
        <f>INDEX(extract[ISSUE_AGE], 1)+D458-1</f>
        <v>87</v>
      </c>
      <c r="F458">
        <f>INDEX(mortality_0[PROBABILITY],MATCH(E458, mortality_0[AGE]))</f>
        <v>0.100907</v>
      </c>
      <c r="G458">
        <f t="shared" si="92"/>
        <v>8.8248967793113087E-3</v>
      </c>
      <c r="H458">
        <f>INDEX(valuation_rate_0[rate],0+1)</f>
        <v>4.2500000000000003E-2</v>
      </c>
      <c r="I458">
        <f t="shared" si="93"/>
        <v>0.20564094050568735</v>
      </c>
      <c r="J458">
        <f>IF(A458&gt;0,J457+L457-M457-N457,INDEX(extract[FUND_VALUE], 1))</f>
        <v>50949.071144750371</v>
      </c>
      <c r="K458">
        <f>IF((B458&lt;INDEX(extract[GUARANTEE_END], 1)),INDEX(extract[CURRENT_RATE], 1),INDEX(extract[MINIMUM_RATE], 1))</f>
        <v>0.01</v>
      </c>
      <c r="L458">
        <f t="shared" si="94"/>
        <v>42.264196405104684</v>
      </c>
      <c r="M458">
        <f t="shared" si="95"/>
        <v>449.62029385421027</v>
      </c>
      <c r="N458">
        <f>0</f>
        <v>0</v>
      </c>
      <c r="O458">
        <f>IF((D458&lt;=INDEX(surr_charge_sch_0[POLICY_YEAR],COUNTA(surr_charge_sch_0[POLICY_YEAR]))),INDEX(surr_charge_sch_0[SURRENDER_CHARGE_PERCENT],MATCH(D458, surr_charge_sch_0[POLICY_YEAR])),INDEX(surr_charge_sch_0[SURRENDER_CHARGE_PERCENT],COUNTA(surr_charge_sch_0[SURRENDER_CHARGE_PERCENT])))</f>
        <v>0</v>
      </c>
      <c r="P458">
        <f>IF((A458=0),INDEX(extract[AVAILABLE_FPWD], 1),(IF(MOD(C458, 12)=0,J458*INDEX(extract[FREE_PWD_PERCENT], 1),P457)))</f>
        <v>5346.3088779689715</v>
      </c>
      <c r="Q458">
        <f t="shared" si="96"/>
        <v>45602.762266781399</v>
      </c>
      <c r="R458">
        <f t="shared" si="97"/>
        <v>0</v>
      </c>
      <c r="S458">
        <f t="shared" si="98"/>
        <v>50949.071144750371</v>
      </c>
      <c r="T458">
        <f t="shared" si="99"/>
        <v>10477.214908097643</v>
      </c>
      <c r="U458">
        <f t="shared" si="100"/>
        <v>0</v>
      </c>
      <c r="V458">
        <f t="shared" si="101"/>
        <v>30241.627667424633</v>
      </c>
      <c r="W458">
        <f t="shared" si="102"/>
        <v>40718.842575522278</v>
      </c>
      <c r="X458">
        <f t="shared" si="103"/>
        <v>95873.677984339738</v>
      </c>
    </row>
    <row r="459" spans="1:24" x14ac:dyDescent="0.3">
      <c r="A459">
        <v>457</v>
      </c>
      <c r="B459">
        <f>IF(A459&gt;0,EOMONTH(B458,1),INDEX(extract[VALUATION_DATE], 1))</f>
        <v>59202</v>
      </c>
      <c r="C459">
        <f>IF(A459=0,DAYS360(INDEX(extract[ISSUE_DATE], 1),B459)/30,C458+1)</f>
        <v>475</v>
      </c>
      <c r="D459">
        <f t="shared" si="91"/>
        <v>40</v>
      </c>
      <c r="E459">
        <f>INDEX(extract[ISSUE_AGE], 1)+D459-1</f>
        <v>87</v>
      </c>
      <c r="F459">
        <f>INDEX(mortality_0[PROBABILITY],MATCH(E459, mortality_0[AGE]))</f>
        <v>0.100907</v>
      </c>
      <c r="G459">
        <f t="shared" si="92"/>
        <v>8.8248967793113087E-3</v>
      </c>
      <c r="H459">
        <f>INDEX(valuation_rate_0[rate],0+1)</f>
        <v>4.2500000000000003E-2</v>
      </c>
      <c r="I459">
        <f t="shared" si="93"/>
        <v>0.20492891601093519</v>
      </c>
      <c r="J459">
        <f>IF(A459&gt;0,J458+L458-M458-N458,INDEX(extract[FUND_VALUE], 1))</f>
        <v>50541.715047301266</v>
      </c>
      <c r="K459">
        <f>IF((B459&lt;INDEX(extract[GUARANTEE_END], 1)),INDEX(extract[CURRENT_RATE], 1),INDEX(extract[MINIMUM_RATE], 1))</f>
        <v>0.01</v>
      </c>
      <c r="L459">
        <f t="shared" si="94"/>
        <v>41.926278996159347</v>
      </c>
      <c r="M459">
        <f t="shared" si="95"/>
        <v>446.02541834179885</v>
      </c>
      <c r="N459">
        <f>0</f>
        <v>0</v>
      </c>
      <c r="O459">
        <f>IF((D459&lt;=INDEX(surr_charge_sch_0[POLICY_YEAR],COUNTA(surr_charge_sch_0[POLICY_YEAR]))),INDEX(surr_charge_sch_0[SURRENDER_CHARGE_PERCENT],MATCH(D459, surr_charge_sch_0[POLICY_YEAR])),INDEX(surr_charge_sch_0[SURRENDER_CHARGE_PERCENT],COUNTA(surr_charge_sch_0[SURRENDER_CHARGE_PERCENT])))</f>
        <v>0</v>
      </c>
      <c r="P459">
        <f>IF((A459=0),INDEX(extract[AVAILABLE_FPWD], 1),(IF(MOD(C459, 12)=0,J459*INDEX(extract[FREE_PWD_PERCENT], 1),P458)))</f>
        <v>5346.3088779689715</v>
      </c>
      <c r="Q459">
        <f t="shared" si="96"/>
        <v>45195.406169332295</v>
      </c>
      <c r="R459">
        <f t="shared" si="97"/>
        <v>0</v>
      </c>
      <c r="S459">
        <f t="shared" si="98"/>
        <v>50541.715047301266</v>
      </c>
      <c r="T459">
        <f t="shared" si="99"/>
        <v>10357.45887797702</v>
      </c>
      <c r="U459">
        <f t="shared" si="100"/>
        <v>0</v>
      </c>
      <c r="V459">
        <f t="shared" si="101"/>
        <v>30334.088007523256</v>
      </c>
      <c r="W459">
        <f t="shared" si="102"/>
        <v>40691.546885500276</v>
      </c>
      <c r="X459">
        <f t="shared" si="103"/>
        <v>95873.677984339738</v>
      </c>
    </row>
    <row r="460" spans="1:24" x14ac:dyDescent="0.3">
      <c r="A460">
        <v>458</v>
      </c>
      <c r="B460">
        <f>IF(A460&gt;0,EOMONTH(B459,1),INDEX(extract[VALUATION_DATE], 1))</f>
        <v>59230</v>
      </c>
      <c r="C460">
        <f>IF(A460=0,DAYS360(INDEX(extract[ISSUE_DATE], 1),B460)/30,C459+1)</f>
        <v>476</v>
      </c>
      <c r="D460">
        <f t="shared" si="91"/>
        <v>40</v>
      </c>
      <c r="E460">
        <f>INDEX(extract[ISSUE_AGE], 1)+D460-1</f>
        <v>87</v>
      </c>
      <c r="F460">
        <f>INDEX(mortality_0[PROBABILITY],MATCH(E460, mortality_0[AGE]))</f>
        <v>0.100907</v>
      </c>
      <c r="G460">
        <f t="shared" si="92"/>
        <v>8.8248967793113087E-3</v>
      </c>
      <c r="H460">
        <f>INDEX(valuation_rate_0[rate],0+1)</f>
        <v>4.2500000000000003E-2</v>
      </c>
      <c r="I460">
        <f t="shared" si="93"/>
        <v>0.20421935687585258</v>
      </c>
      <c r="J460">
        <f>IF(A460&gt;0,J459+L459-M459-N459,INDEX(extract[FUND_VALUE], 1))</f>
        <v>50137.615907955624</v>
      </c>
      <c r="K460">
        <f>IF((B460&lt;INDEX(extract[GUARANTEE_END], 1)),INDEX(extract[CURRENT_RATE], 1),INDEX(extract[MINIMUM_RATE], 1))</f>
        <v>0.01</v>
      </c>
      <c r="L460">
        <f t="shared" si="94"/>
        <v>41.591063358097657</v>
      </c>
      <c r="M460">
        <f t="shared" si="95"/>
        <v>442.45928514846503</v>
      </c>
      <c r="N460">
        <f>0</f>
        <v>0</v>
      </c>
      <c r="O460">
        <f>IF((D460&lt;=INDEX(surr_charge_sch_0[POLICY_YEAR],COUNTA(surr_charge_sch_0[POLICY_YEAR]))),INDEX(surr_charge_sch_0[SURRENDER_CHARGE_PERCENT],MATCH(D460, surr_charge_sch_0[POLICY_YEAR])),INDEX(surr_charge_sch_0[SURRENDER_CHARGE_PERCENT],COUNTA(surr_charge_sch_0[SURRENDER_CHARGE_PERCENT])))</f>
        <v>0</v>
      </c>
      <c r="P460">
        <f>IF((A460=0),INDEX(extract[AVAILABLE_FPWD], 1),(IF(MOD(C460, 12)=0,J460*INDEX(extract[FREE_PWD_PERCENT], 1),P459)))</f>
        <v>5346.3088779689715</v>
      </c>
      <c r="Q460">
        <f t="shared" si="96"/>
        <v>44791.307029986652</v>
      </c>
      <c r="R460">
        <f t="shared" si="97"/>
        <v>0</v>
      </c>
      <c r="S460">
        <f t="shared" si="98"/>
        <v>50137.615907955624</v>
      </c>
      <c r="T460">
        <f t="shared" si="99"/>
        <v>10239.071676011214</v>
      </c>
      <c r="U460">
        <f t="shared" si="100"/>
        <v>0</v>
      </c>
      <c r="V460">
        <f t="shared" si="101"/>
        <v>30425.491513017365</v>
      </c>
      <c r="W460">
        <f t="shared" si="102"/>
        <v>40664.56318902858</v>
      </c>
      <c r="X460">
        <f t="shared" si="103"/>
        <v>95873.677984339738</v>
      </c>
    </row>
    <row r="461" spans="1:24" x14ac:dyDescent="0.3">
      <c r="A461">
        <v>459</v>
      </c>
      <c r="B461">
        <f>IF(A461&gt;0,EOMONTH(B460,1),INDEX(extract[VALUATION_DATE], 1))</f>
        <v>59261</v>
      </c>
      <c r="C461">
        <f>IF(A461=0,DAYS360(INDEX(extract[ISSUE_DATE], 1),B461)/30,C460+1)</f>
        <v>477</v>
      </c>
      <c r="D461">
        <f t="shared" si="91"/>
        <v>40</v>
      </c>
      <c r="E461">
        <f>INDEX(extract[ISSUE_AGE], 1)+D461-1</f>
        <v>87</v>
      </c>
      <c r="F461">
        <f>INDEX(mortality_0[PROBABILITY],MATCH(E461, mortality_0[AGE]))</f>
        <v>0.100907</v>
      </c>
      <c r="G461">
        <f t="shared" si="92"/>
        <v>8.8248967793113087E-3</v>
      </c>
      <c r="H461">
        <f>INDEX(valuation_rate_0[rate],0+1)</f>
        <v>4.2500000000000003E-2</v>
      </c>
      <c r="I461">
        <f t="shared" si="93"/>
        <v>0.2035122545642187</v>
      </c>
      <c r="J461">
        <f>IF(A461&gt;0,J460+L460-M460-N460,INDEX(extract[FUND_VALUE], 1))</f>
        <v>49736.747686165261</v>
      </c>
      <c r="K461">
        <f>IF((B461&lt;INDEX(extract[GUARANTEE_END], 1)),INDEX(extract[CURRENT_RATE], 1),INDEX(extract[MINIMUM_RATE], 1))</f>
        <v>0.01</v>
      </c>
      <c r="L461">
        <f t="shared" si="94"/>
        <v>41.258527889292374</v>
      </c>
      <c r="M461">
        <f t="shared" si="95"/>
        <v>438.92166446905901</v>
      </c>
      <c r="N461">
        <f>0</f>
        <v>0</v>
      </c>
      <c r="O461">
        <f>IF((D461&lt;=INDEX(surr_charge_sch_0[POLICY_YEAR],COUNTA(surr_charge_sch_0[POLICY_YEAR]))),INDEX(surr_charge_sch_0[SURRENDER_CHARGE_PERCENT],MATCH(D461, surr_charge_sch_0[POLICY_YEAR])),INDEX(surr_charge_sch_0[SURRENDER_CHARGE_PERCENT],COUNTA(surr_charge_sch_0[SURRENDER_CHARGE_PERCENT])))</f>
        <v>0</v>
      </c>
      <c r="P461">
        <f>IF((A461=0),INDEX(extract[AVAILABLE_FPWD], 1),(IF(MOD(C461, 12)=0,J461*INDEX(extract[FREE_PWD_PERCENT], 1),P460)))</f>
        <v>5346.3088779689715</v>
      </c>
      <c r="Q461">
        <f t="shared" si="96"/>
        <v>44390.43880819629</v>
      </c>
      <c r="R461">
        <f t="shared" si="97"/>
        <v>0</v>
      </c>
      <c r="S461">
        <f t="shared" si="98"/>
        <v>49736.747686165261</v>
      </c>
      <c r="T461">
        <f t="shared" si="99"/>
        <v>10122.03765630318</v>
      </c>
      <c r="U461">
        <f t="shared" si="100"/>
        <v>0</v>
      </c>
      <c r="V461">
        <f t="shared" si="101"/>
        <v>30515.850263674132</v>
      </c>
      <c r="W461">
        <f t="shared" si="102"/>
        <v>40637.887919977315</v>
      </c>
      <c r="X461">
        <f t="shared" si="103"/>
        <v>95873.677984339738</v>
      </c>
    </row>
    <row r="462" spans="1:24" x14ac:dyDescent="0.3">
      <c r="A462">
        <v>460</v>
      </c>
      <c r="B462">
        <f>IF(A462&gt;0,EOMONTH(B461,1),INDEX(extract[VALUATION_DATE], 1))</f>
        <v>59291</v>
      </c>
      <c r="C462">
        <f>IF(A462=0,DAYS360(INDEX(extract[ISSUE_DATE], 1),B462)/30,C461+1)</f>
        <v>478</v>
      </c>
      <c r="D462">
        <f t="shared" si="91"/>
        <v>40</v>
      </c>
      <c r="E462">
        <f>INDEX(extract[ISSUE_AGE], 1)+D462-1</f>
        <v>87</v>
      </c>
      <c r="F462">
        <f>INDEX(mortality_0[PROBABILITY],MATCH(E462, mortality_0[AGE]))</f>
        <v>0.100907</v>
      </c>
      <c r="G462">
        <f t="shared" si="92"/>
        <v>8.8248967793113087E-3</v>
      </c>
      <c r="H462">
        <f>INDEX(valuation_rate_0[rate],0+1)</f>
        <v>4.2500000000000003E-2</v>
      </c>
      <c r="I462">
        <f t="shared" si="93"/>
        <v>0.20280760056936911</v>
      </c>
      <c r="J462">
        <f>IF(A462&gt;0,J461+L461-M461-N461,INDEX(extract[FUND_VALUE], 1))</f>
        <v>49339.084549585496</v>
      </c>
      <c r="K462">
        <f>IF((B462&lt;INDEX(extract[GUARANTEE_END], 1)),INDEX(extract[CURRENT_RATE], 1),INDEX(extract[MINIMUM_RATE], 1))</f>
        <v>0.01</v>
      </c>
      <c r="L462">
        <f t="shared" si="94"/>
        <v>40.92865116082902</v>
      </c>
      <c r="M462">
        <f t="shared" si="95"/>
        <v>435.4123283358054</v>
      </c>
      <c r="N462">
        <f>0</f>
        <v>0</v>
      </c>
      <c r="O462">
        <f>IF((D462&lt;=INDEX(surr_charge_sch_0[POLICY_YEAR],COUNTA(surr_charge_sch_0[POLICY_YEAR]))),INDEX(surr_charge_sch_0[SURRENDER_CHARGE_PERCENT],MATCH(D462, surr_charge_sch_0[POLICY_YEAR])),INDEX(surr_charge_sch_0[SURRENDER_CHARGE_PERCENT],COUNTA(surr_charge_sch_0[SURRENDER_CHARGE_PERCENT])))</f>
        <v>0</v>
      </c>
      <c r="P462">
        <f>IF((A462=0),INDEX(extract[AVAILABLE_FPWD], 1),(IF(MOD(C462, 12)=0,J462*INDEX(extract[FREE_PWD_PERCENT], 1),P461)))</f>
        <v>5346.3088779689715</v>
      </c>
      <c r="Q462">
        <f t="shared" si="96"/>
        <v>43992.775671616524</v>
      </c>
      <c r="R462">
        <f t="shared" si="97"/>
        <v>0</v>
      </c>
      <c r="S462">
        <f t="shared" si="98"/>
        <v>49339.084549585496</v>
      </c>
      <c r="T462">
        <f t="shared" si="99"/>
        <v>10006.341351790667</v>
      </c>
      <c r="U462">
        <f t="shared" si="100"/>
        <v>0</v>
      </c>
      <c r="V462">
        <f t="shared" si="101"/>
        <v>30605.176201187311</v>
      </c>
      <c r="W462">
        <f t="shared" si="102"/>
        <v>40611.517552977981</v>
      </c>
      <c r="X462">
        <f t="shared" si="103"/>
        <v>95873.677984339738</v>
      </c>
    </row>
    <row r="463" spans="1:24" x14ac:dyDescent="0.3">
      <c r="A463">
        <v>461</v>
      </c>
      <c r="B463">
        <f>IF(A463&gt;0,EOMONTH(B462,1),INDEX(extract[VALUATION_DATE], 1))</f>
        <v>59322</v>
      </c>
      <c r="C463">
        <f>IF(A463=0,DAYS360(INDEX(extract[ISSUE_DATE], 1),B463)/30,C462+1)</f>
        <v>479</v>
      </c>
      <c r="D463">
        <f t="shared" si="91"/>
        <v>40</v>
      </c>
      <c r="E463">
        <f>INDEX(extract[ISSUE_AGE], 1)+D463-1</f>
        <v>87</v>
      </c>
      <c r="F463">
        <f>INDEX(mortality_0[PROBABILITY],MATCH(E463, mortality_0[AGE]))</f>
        <v>0.100907</v>
      </c>
      <c r="G463">
        <f t="shared" si="92"/>
        <v>8.8248967793113087E-3</v>
      </c>
      <c r="H463">
        <f>INDEX(valuation_rate_0[rate],0+1)</f>
        <v>4.2500000000000003E-2</v>
      </c>
      <c r="I463">
        <f t="shared" si="93"/>
        <v>0.20210538641409342</v>
      </c>
      <c r="J463">
        <f>IF(A463&gt;0,J462+L462-M462-N462,INDEX(extract[FUND_VALUE], 1))</f>
        <v>48944.60087241052</v>
      </c>
      <c r="K463">
        <f>IF((B463&lt;INDEX(extract[GUARANTEE_END], 1)),INDEX(extract[CURRENT_RATE], 1),INDEX(extract[MINIMUM_RATE], 1))</f>
        <v>0.01</v>
      </c>
      <c r="L463">
        <f t="shared" si="94"/>
        <v>40.601411915124949</v>
      </c>
      <c r="M463">
        <f t="shared" si="95"/>
        <v>431.93105060361307</v>
      </c>
      <c r="N463">
        <f>0</f>
        <v>0</v>
      </c>
      <c r="O463">
        <f>IF((D463&lt;=INDEX(surr_charge_sch_0[POLICY_YEAR],COUNTA(surr_charge_sch_0[POLICY_YEAR]))),INDEX(surr_charge_sch_0[SURRENDER_CHARGE_PERCENT],MATCH(D463, surr_charge_sch_0[POLICY_YEAR])),INDEX(surr_charge_sch_0[SURRENDER_CHARGE_PERCENT],COUNTA(surr_charge_sch_0[SURRENDER_CHARGE_PERCENT])))</f>
        <v>0</v>
      </c>
      <c r="P463">
        <f>IF((A463=0),INDEX(extract[AVAILABLE_FPWD], 1),(IF(MOD(C463, 12)=0,J463*INDEX(extract[FREE_PWD_PERCENT], 1),P462)))</f>
        <v>5346.3088779689715</v>
      </c>
      <c r="Q463">
        <f t="shared" si="96"/>
        <v>43598.291994441548</v>
      </c>
      <c r="R463">
        <f t="shared" si="97"/>
        <v>0</v>
      </c>
      <c r="S463">
        <f t="shared" si="98"/>
        <v>48944.60087241052</v>
      </c>
      <c r="T463">
        <f t="shared" si="99"/>
        <v>9891.9674722021027</v>
      </c>
      <c r="U463">
        <f t="shared" si="100"/>
        <v>0</v>
      </c>
      <c r="V463">
        <f t="shared" si="101"/>
        <v>30693.481130755419</v>
      </c>
      <c r="W463">
        <f t="shared" si="102"/>
        <v>40585.44860295752</v>
      </c>
      <c r="X463">
        <f t="shared" si="103"/>
        <v>95873.677984339738</v>
      </c>
    </row>
    <row r="464" spans="1:24" x14ac:dyDescent="0.3">
      <c r="A464">
        <v>462</v>
      </c>
      <c r="B464">
        <f>IF(A464&gt;0,EOMONTH(B463,1),INDEX(extract[VALUATION_DATE], 1))</f>
        <v>59352</v>
      </c>
      <c r="C464">
        <f>IF(A464=0,DAYS360(INDEX(extract[ISSUE_DATE], 1),B464)/30,C463+1)</f>
        <v>480</v>
      </c>
      <c r="D464">
        <f t="shared" si="91"/>
        <v>41</v>
      </c>
      <c r="E464">
        <f>INDEX(extract[ISSUE_AGE], 1)+D464-1</f>
        <v>88</v>
      </c>
      <c r="F464">
        <f>INDEX(mortality_0[PROBABILITY],MATCH(E464, mortality_0[AGE]))</f>
        <v>0.109767</v>
      </c>
      <c r="G464">
        <f t="shared" si="92"/>
        <v>9.6425473422572239E-3</v>
      </c>
      <c r="H464">
        <f>INDEX(valuation_rate_0[rate],0+1)</f>
        <v>4.2500000000000003E-2</v>
      </c>
      <c r="I464">
        <f t="shared" si="93"/>
        <v>0.20140560365053325</v>
      </c>
      <c r="J464">
        <f>IF(A464&gt;0,J463+L463-M463-N463,INDEX(extract[FUND_VALUE], 1))</f>
        <v>48553.271233722029</v>
      </c>
      <c r="K464">
        <f>IF((B464&lt;INDEX(extract[GUARANTEE_END], 1)),INDEX(extract[CURRENT_RATE], 1),INDEX(extract[MINIMUM_RATE], 1))</f>
        <v>0.01</v>
      </c>
      <c r="L464">
        <f t="shared" si="94"/>
        <v>40.27678906455953</v>
      </c>
      <c r="M464">
        <f t="shared" si="95"/>
        <v>468.17721649262046</v>
      </c>
      <c r="N464">
        <f>0</f>
        <v>0</v>
      </c>
      <c r="O464">
        <f>IF((D464&lt;=INDEX(surr_charge_sch_0[POLICY_YEAR],COUNTA(surr_charge_sch_0[POLICY_YEAR]))),INDEX(surr_charge_sch_0[SURRENDER_CHARGE_PERCENT],MATCH(D464, surr_charge_sch_0[POLICY_YEAR])),INDEX(surr_charge_sch_0[SURRENDER_CHARGE_PERCENT],COUNTA(surr_charge_sch_0[SURRENDER_CHARGE_PERCENT])))</f>
        <v>0</v>
      </c>
      <c r="P464">
        <f>IF((A464=0),INDEX(extract[AVAILABLE_FPWD], 1),(IF(MOD(C464, 12)=0,J464*INDEX(extract[FREE_PWD_PERCENT], 1),P463)))</f>
        <v>4855.3271233722035</v>
      </c>
      <c r="Q464">
        <f t="shared" si="96"/>
        <v>43697.944110349825</v>
      </c>
      <c r="R464">
        <f t="shared" si="97"/>
        <v>0</v>
      </c>
      <c r="S464">
        <f t="shared" si="98"/>
        <v>48553.271233722029</v>
      </c>
      <c r="T464">
        <f t="shared" si="99"/>
        <v>9778.9009020358571</v>
      </c>
      <c r="U464">
        <f t="shared" si="100"/>
        <v>0</v>
      </c>
      <c r="V464">
        <f t="shared" si="101"/>
        <v>30780.776722641909</v>
      </c>
      <c r="W464">
        <f t="shared" si="102"/>
        <v>40559.677624677766</v>
      </c>
      <c r="X464">
        <f t="shared" si="103"/>
        <v>95873.677984339738</v>
      </c>
    </row>
    <row r="465" spans="1:24" x14ac:dyDescent="0.3">
      <c r="A465">
        <v>463</v>
      </c>
      <c r="B465">
        <f>IF(A465&gt;0,EOMONTH(B464,1),INDEX(extract[VALUATION_DATE], 1))</f>
        <v>59383</v>
      </c>
      <c r="C465">
        <f>IF(A465=0,DAYS360(INDEX(extract[ISSUE_DATE], 1),B465)/30,C464+1)</f>
        <v>481</v>
      </c>
      <c r="D465">
        <f t="shared" si="91"/>
        <v>41</v>
      </c>
      <c r="E465">
        <f>INDEX(extract[ISSUE_AGE], 1)+D465-1</f>
        <v>88</v>
      </c>
      <c r="F465">
        <f>INDEX(mortality_0[PROBABILITY],MATCH(E465, mortality_0[AGE]))</f>
        <v>0.109767</v>
      </c>
      <c r="G465">
        <f t="shared" si="92"/>
        <v>9.6425473422572239E-3</v>
      </c>
      <c r="H465">
        <f>INDEX(valuation_rate_0[rate],0+1)</f>
        <v>4.2500000000000003E-2</v>
      </c>
      <c r="I465">
        <f t="shared" si="93"/>
        <v>0.20070824386008065</v>
      </c>
      <c r="J465">
        <f>IF(A465&gt;0,J464+L464-M464-N464,INDEX(extract[FUND_VALUE], 1))</f>
        <v>48125.37080629397</v>
      </c>
      <c r="K465">
        <f>IF((B465&lt;INDEX(extract[GUARANTEE_END], 1)),INDEX(extract[CURRENT_RATE], 1),INDEX(extract[MINIMUM_RATE], 1))</f>
        <v>0.01</v>
      </c>
      <c r="L465">
        <f t="shared" si="94"/>
        <v>39.921829350862943</v>
      </c>
      <c r="M465">
        <f t="shared" si="95"/>
        <v>464.05116636337328</v>
      </c>
      <c r="N465">
        <f>0</f>
        <v>0</v>
      </c>
      <c r="O465">
        <f>IF((D465&lt;=INDEX(surr_charge_sch_0[POLICY_YEAR],COUNTA(surr_charge_sch_0[POLICY_YEAR]))),INDEX(surr_charge_sch_0[SURRENDER_CHARGE_PERCENT],MATCH(D465, surr_charge_sch_0[POLICY_YEAR])),INDEX(surr_charge_sch_0[SURRENDER_CHARGE_PERCENT],COUNTA(surr_charge_sch_0[SURRENDER_CHARGE_PERCENT])))</f>
        <v>0</v>
      </c>
      <c r="P465">
        <f>IF((A465=0),INDEX(extract[AVAILABLE_FPWD], 1),(IF(MOD(C465, 12)=0,J465*INDEX(extract[FREE_PWD_PERCENT], 1),P464)))</f>
        <v>4855.3271233722035</v>
      </c>
      <c r="Q465">
        <f t="shared" si="96"/>
        <v>43270.043682921765</v>
      </c>
      <c r="R465">
        <f t="shared" si="97"/>
        <v>0</v>
      </c>
      <c r="S465">
        <f t="shared" si="98"/>
        <v>48125.37080629397</v>
      </c>
      <c r="T465">
        <f t="shared" si="99"/>
        <v>9659.1586596464567</v>
      </c>
      <c r="U465">
        <f t="shared" si="100"/>
        <v>0</v>
      </c>
      <c r="V465">
        <f t="shared" si="101"/>
        <v>30875.070237545031</v>
      </c>
      <c r="W465">
        <f t="shared" si="102"/>
        <v>40534.22889719149</v>
      </c>
      <c r="X465">
        <f t="shared" si="103"/>
        <v>95873.677984339738</v>
      </c>
    </row>
    <row r="466" spans="1:24" x14ac:dyDescent="0.3">
      <c r="A466">
        <v>464</v>
      </c>
      <c r="B466">
        <f>IF(A466&gt;0,EOMONTH(B465,1),INDEX(extract[VALUATION_DATE], 1))</f>
        <v>59414</v>
      </c>
      <c r="C466">
        <f>IF(A466=0,DAYS360(INDEX(extract[ISSUE_DATE], 1),B466)/30,C465+1)</f>
        <v>482</v>
      </c>
      <c r="D466">
        <f t="shared" si="91"/>
        <v>41</v>
      </c>
      <c r="E466">
        <f>INDEX(extract[ISSUE_AGE], 1)+D466-1</f>
        <v>88</v>
      </c>
      <c r="F466">
        <f>INDEX(mortality_0[PROBABILITY],MATCH(E466, mortality_0[AGE]))</f>
        <v>0.109767</v>
      </c>
      <c r="G466">
        <f t="shared" si="92"/>
        <v>9.6425473422572239E-3</v>
      </c>
      <c r="H466">
        <f>INDEX(valuation_rate_0[rate],0+1)</f>
        <v>4.2500000000000003E-2</v>
      </c>
      <c r="I466">
        <f t="shared" si="93"/>
        <v>0.2000132986532768</v>
      </c>
      <c r="J466">
        <f>IF(A466&gt;0,J465+L465-M465-N465,INDEX(extract[FUND_VALUE], 1))</f>
        <v>47701.241469281456</v>
      </c>
      <c r="K466">
        <f>IF((B466&lt;INDEX(extract[GUARANTEE_END], 1)),INDEX(extract[CURRENT_RATE], 1),INDEX(extract[MINIMUM_RATE], 1))</f>
        <v>0.01</v>
      </c>
      <c r="L466">
        <f t="shared" si="94"/>
        <v>39.569997900398697</v>
      </c>
      <c r="M466">
        <f t="shared" si="95"/>
        <v>459.96147915198998</v>
      </c>
      <c r="N466">
        <f>0</f>
        <v>0</v>
      </c>
      <c r="O466">
        <f>IF((D466&lt;=INDEX(surr_charge_sch_0[POLICY_YEAR],COUNTA(surr_charge_sch_0[POLICY_YEAR]))),INDEX(surr_charge_sch_0[SURRENDER_CHARGE_PERCENT],MATCH(D466, surr_charge_sch_0[POLICY_YEAR])),INDEX(surr_charge_sch_0[SURRENDER_CHARGE_PERCENT],COUNTA(surr_charge_sch_0[SURRENDER_CHARGE_PERCENT])))</f>
        <v>0</v>
      </c>
      <c r="P466">
        <f>IF((A466=0),INDEX(extract[AVAILABLE_FPWD], 1),(IF(MOD(C466, 12)=0,J466*INDEX(extract[FREE_PWD_PERCENT], 1),P465)))</f>
        <v>4855.3271233722035</v>
      </c>
      <c r="Q466">
        <f t="shared" si="96"/>
        <v>42845.914345909252</v>
      </c>
      <c r="R466">
        <f t="shared" si="97"/>
        <v>0</v>
      </c>
      <c r="S466">
        <f t="shared" si="98"/>
        <v>47701.241469281456</v>
      </c>
      <c r="T466">
        <f t="shared" si="99"/>
        <v>9540.8826561274636</v>
      </c>
      <c r="U466">
        <f t="shared" si="100"/>
        <v>0</v>
      </c>
      <c r="V466">
        <f t="shared" si="101"/>
        <v>30968.209132207045</v>
      </c>
      <c r="W466">
        <f t="shared" si="102"/>
        <v>40509.09178833451</v>
      </c>
      <c r="X466">
        <f t="shared" si="103"/>
        <v>95873.677984339738</v>
      </c>
    </row>
    <row r="467" spans="1:24" x14ac:dyDescent="0.3">
      <c r="A467">
        <v>465</v>
      </c>
      <c r="B467">
        <f>IF(A467&gt;0,EOMONTH(B466,1),INDEX(extract[VALUATION_DATE], 1))</f>
        <v>59444</v>
      </c>
      <c r="C467">
        <f>IF(A467=0,DAYS360(INDEX(extract[ISSUE_DATE], 1),B467)/30,C466+1)</f>
        <v>483</v>
      </c>
      <c r="D467">
        <f t="shared" si="91"/>
        <v>41</v>
      </c>
      <c r="E467">
        <f>INDEX(extract[ISSUE_AGE], 1)+D467-1</f>
        <v>88</v>
      </c>
      <c r="F467">
        <f>INDEX(mortality_0[PROBABILITY],MATCH(E467, mortality_0[AGE]))</f>
        <v>0.109767</v>
      </c>
      <c r="G467">
        <f t="shared" si="92"/>
        <v>9.6425473422572239E-3</v>
      </c>
      <c r="H467">
        <f>INDEX(valuation_rate_0[rate],0+1)</f>
        <v>4.2500000000000003E-2</v>
      </c>
      <c r="I467">
        <f t="shared" si="93"/>
        <v>0.19932075966971108</v>
      </c>
      <c r="J467">
        <f>IF(A467&gt;0,J466+L466-M466-N466,INDEX(extract[FUND_VALUE], 1))</f>
        <v>47280.849988029862</v>
      </c>
      <c r="K467">
        <f>IF((B467&lt;INDEX(extract[GUARANTEE_END], 1)),INDEX(extract[CURRENT_RATE], 1),INDEX(extract[MINIMUM_RATE], 1))</f>
        <v>0.01</v>
      </c>
      <c r="L467">
        <f t="shared" si="94"/>
        <v>39.221267143754055</v>
      </c>
      <c r="M467">
        <f t="shared" si="95"/>
        <v>455.90783439173987</v>
      </c>
      <c r="N467">
        <f>0</f>
        <v>0</v>
      </c>
      <c r="O467">
        <f>IF((D467&lt;=INDEX(surr_charge_sch_0[POLICY_YEAR],COUNTA(surr_charge_sch_0[POLICY_YEAR]))),INDEX(surr_charge_sch_0[SURRENDER_CHARGE_PERCENT],MATCH(D467, surr_charge_sch_0[POLICY_YEAR])),INDEX(surr_charge_sch_0[SURRENDER_CHARGE_PERCENT],COUNTA(surr_charge_sch_0[SURRENDER_CHARGE_PERCENT])))</f>
        <v>0</v>
      </c>
      <c r="P467">
        <f>IF((A467=0),INDEX(extract[AVAILABLE_FPWD], 1),(IF(MOD(C467, 12)=0,J467*INDEX(extract[FREE_PWD_PERCENT], 1),P466)))</f>
        <v>4855.3271233722035</v>
      </c>
      <c r="Q467">
        <f t="shared" si="96"/>
        <v>42425.522864657658</v>
      </c>
      <c r="R467">
        <f t="shared" si="97"/>
        <v>0</v>
      </c>
      <c r="S467">
        <f t="shared" si="98"/>
        <v>47280.849988029862</v>
      </c>
      <c r="T467">
        <f t="shared" si="99"/>
        <v>9424.0549374437614</v>
      </c>
      <c r="U467">
        <f t="shared" si="100"/>
        <v>0</v>
      </c>
      <c r="V467">
        <f t="shared" si="101"/>
        <v>31060.207544905676</v>
      </c>
      <c r="W467">
        <f t="shared" si="102"/>
        <v>40484.262482349441</v>
      </c>
      <c r="X467">
        <f t="shared" si="103"/>
        <v>95873.677984339738</v>
      </c>
    </row>
    <row r="468" spans="1:24" x14ac:dyDescent="0.3">
      <c r="A468">
        <v>466</v>
      </c>
      <c r="B468">
        <f>IF(A468&gt;0,EOMONTH(B467,1),INDEX(extract[VALUATION_DATE], 1))</f>
        <v>59475</v>
      </c>
      <c r="C468">
        <f>IF(A468=0,DAYS360(INDEX(extract[ISSUE_DATE], 1),B468)/30,C467+1)</f>
        <v>484</v>
      </c>
      <c r="D468">
        <f t="shared" si="91"/>
        <v>41</v>
      </c>
      <c r="E468">
        <f>INDEX(extract[ISSUE_AGE], 1)+D468-1</f>
        <v>88</v>
      </c>
      <c r="F468">
        <f>INDEX(mortality_0[PROBABILITY],MATCH(E468, mortality_0[AGE]))</f>
        <v>0.109767</v>
      </c>
      <c r="G468">
        <f t="shared" si="92"/>
        <v>9.6425473422572239E-3</v>
      </c>
      <c r="H468">
        <f>INDEX(valuation_rate_0[rate],0+1)</f>
        <v>4.2500000000000003E-2</v>
      </c>
      <c r="I468">
        <f t="shared" si="93"/>
        <v>0.19863061857792047</v>
      </c>
      <c r="J468">
        <f>IF(A468&gt;0,J467+L467-M467-N467,INDEX(extract[FUND_VALUE], 1))</f>
        <v>46864.163420781872</v>
      </c>
      <c r="K468">
        <f>IF((B468&lt;INDEX(extract[GUARANTEE_END], 1)),INDEX(extract[CURRENT_RATE], 1),INDEX(extract[MINIMUM_RATE], 1))</f>
        <v>0.01</v>
      </c>
      <c r="L468">
        <f t="shared" si="94"/>
        <v>38.875609754485787</v>
      </c>
      <c r="M468">
        <f t="shared" si="95"/>
        <v>451.88991444016847</v>
      </c>
      <c r="N468">
        <f>0</f>
        <v>0</v>
      </c>
      <c r="O468">
        <f>IF((D468&lt;=INDEX(surr_charge_sch_0[POLICY_YEAR],COUNTA(surr_charge_sch_0[POLICY_YEAR]))),INDEX(surr_charge_sch_0[SURRENDER_CHARGE_PERCENT],MATCH(D468, surr_charge_sch_0[POLICY_YEAR])),INDEX(surr_charge_sch_0[SURRENDER_CHARGE_PERCENT],COUNTA(surr_charge_sch_0[SURRENDER_CHARGE_PERCENT])))</f>
        <v>0</v>
      </c>
      <c r="P468">
        <f>IF((A468=0),INDEX(extract[AVAILABLE_FPWD], 1),(IF(MOD(C468, 12)=0,J468*INDEX(extract[FREE_PWD_PERCENT], 1),P467)))</f>
        <v>4855.3271233722035</v>
      </c>
      <c r="Q468">
        <f t="shared" si="96"/>
        <v>42008.836297409667</v>
      </c>
      <c r="R468">
        <f t="shared" si="97"/>
        <v>0</v>
      </c>
      <c r="S468">
        <f t="shared" si="98"/>
        <v>46864.163420781872</v>
      </c>
      <c r="T468">
        <f t="shared" si="99"/>
        <v>9308.6577694066564</v>
      </c>
      <c r="U468">
        <f t="shared" si="100"/>
        <v>0</v>
      </c>
      <c r="V468">
        <f t="shared" si="101"/>
        <v>31151.079440796009</v>
      </c>
      <c r="W468">
        <f t="shared" si="102"/>
        <v>40459.737210202664</v>
      </c>
      <c r="X468">
        <f t="shared" si="103"/>
        <v>95873.677984339738</v>
      </c>
    </row>
    <row r="469" spans="1:24" x14ac:dyDescent="0.3">
      <c r="A469">
        <v>467</v>
      </c>
      <c r="B469">
        <f>IF(A469&gt;0,EOMONTH(B468,1),INDEX(extract[VALUATION_DATE], 1))</f>
        <v>59505</v>
      </c>
      <c r="C469">
        <f>IF(A469=0,DAYS360(INDEX(extract[ISSUE_DATE], 1),B469)/30,C468+1)</f>
        <v>485</v>
      </c>
      <c r="D469">
        <f t="shared" si="91"/>
        <v>41</v>
      </c>
      <c r="E469">
        <f>INDEX(extract[ISSUE_AGE], 1)+D469-1</f>
        <v>88</v>
      </c>
      <c r="F469">
        <f>INDEX(mortality_0[PROBABILITY],MATCH(E469, mortality_0[AGE]))</f>
        <v>0.109767</v>
      </c>
      <c r="G469">
        <f t="shared" si="92"/>
        <v>9.6425473422572239E-3</v>
      </c>
      <c r="H469">
        <f>INDEX(valuation_rate_0[rate],0+1)</f>
        <v>4.2500000000000003E-2</v>
      </c>
      <c r="I469">
        <f t="shared" si="93"/>
        <v>0.19794286707528941</v>
      </c>
      <c r="J469">
        <f>IF(A469&gt;0,J468+L468-M468-N468,INDEX(extract[FUND_VALUE], 1))</f>
        <v>46451.149116096189</v>
      </c>
      <c r="K469">
        <f>IF((B469&lt;INDEX(extract[GUARANTEE_END], 1)),INDEX(extract[CURRENT_RATE], 1),INDEX(extract[MINIMUM_RATE], 1))</f>
        <v>0.01</v>
      </c>
      <c r="L469">
        <f t="shared" si="94"/>
        <v>38.532998646978832</v>
      </c>
      <c r="M469">
        <f t="shared" si="95"/>
        <v>447.90740445420732</v>
      </c>
      <c r="N469">
        <f>0</f>
        <v>0</v>
      </c>
      <c r="O469">
        <f>IF((D469&lt;=INDEX(surr_charge_sch_0[POLICY_YEAR],COUNTA(surr_charge_sch_0[POLICY_YEAR]))),INDEX(surr_charge_sch_0[SURRENDER_CHARGE_PERCENT],MATCH(D469, surr_charge_sch_0[POLICY_YEAR])),INDEX(surr_charge_sch_0[SURRENDER_CHARGE_PERCENT],COUNTA(surr_charge_sch_0[SURRENDER_CHARGE_PERCENT])))</f>
        <v>0</v>
      </c>
      <c r="P469">
        <f>IF((A469=0),INDEX(extract[AVAILABLE_FPWD], 1),(IF(MOD(C469, 12)=0,J469*INDEX(extract[FREE_PWD_PERCENT], 1),P468)))</f>
        <v>4855.3271233722035</v>
      </c>
      <c r="Q469">
        <f t="shared" si="96"/>
        <v>41595.821992723984</v>
      </c>
      <c r="R469">
        <f t="shared" si="97"/>
        <v>0</v>
      </c>
      <c r="S469">
        <f t="shared" si="98"/>
        <v>46451.149116096189</v>
      </c>
      <c r="T469">
        <f t="shared" si="99"/>
        <v>9194.6736349818748</v>
      </c>
      <c r="U469">
        <f t="shared" si="100"/>
        <v>0</v>
      </c>
      <c r="V469">
        <f t="shared" si="101"/>
        <v>31240.838614030385</v>
      </c>
      <c r="W469">
        <f t="shared" si="102"/>
        <v>40435.512249012259</v>
      </c>
      <c r="X469">
        <f t="shared" si="103"/>
        <v>95873.677984339738</v>
      </c>
    </row>
    <row r="470" spans="1:24" x14ac:dyDescent="0.3">
      <c r="A470">
        <v>468</v>
      </c>
      <c r="B470">
        <f>IF(A470&gt;0,EOMONTH(B469,1),INDEX(extract[VALUATION_DATE], 1))</f>
        <v>59536</v>
      </c>
      <c r="C470">
        <f>IF(A470=0,DAYS360(INDEX(extract[ISSUE_DATE], 1),B470)/30,C469+1)</f>
        <v>486</v>
      </c>
      <c r="D470">
        <f t="shared" si="91"/>
        <v>41</v>
      </c>
      <c r="E470">
        <f>INDEX(extract[ISSUE_AGE], 1)+D470-1</f>
        <v>88</v>
      </c>
      <c r="F470">
        <f>INDEX(mortality_0[PROBABILITY],MATCH(E470, mortality_0[AGE]))</f>
        <v>0.109767</v>
      </c>
      <c r="G470">
        <f t="shared" si="92"/>
        <v>9.6425473422572239E-3</v>
      </c>
      <c r="H470">
        <f>INDEX(valuation_rate_0[rate],0+1)</f>
        <v>4.2500000000000003E-2</v>
      </c>
      <c r="I470">
        <f t="shared" si="93"/>
        <v>0.1972574968879498</v>
      </c>
      <c r="J470">
        <f>IF(A470&gt;0,J469+L469-M469-N469,INDEX(extract[FUND_VALUE], 1))</f>
        <v>46041.774710288963</v>
      </c>
      <c r="K470">
        <f>IF((B470&lt;INDEX(extract[GUARANTEE_END], 1)),INDEX(extract[CURRENT_RATE], 1),INDEX(extract[MINIMUM_RATE], 1))</f>
        <v>0.01</v>
      </c>
      <c r="L470">
        <f t="shared" si="94"/>
        <v>38.193406974323928</v>
      </c>
      <c r="M470">
        <f t="shared" si="95"/>
        <v>443.95999236550267</v>
      </c>
      <c r="N470">
        <f>0</f>
        <v>0</v>
      </c>
      <c r="O470">
        <f>IF((D470&lt;=INDEX(surr_charge_sch_0[POLICY_YEAR],COUNTA(surr_charge_sch_0[POLICY_YEAR]))),INDEX(surr_charge_sch_0[SURRENDER_CHARGE_PERCENT],MATCH(D470, surr_charge_sch_0[POLICY_YEAR])),INDEX(surr_charge_sch_0[SURRENDER_CHARGE_PERCENT],COUNTA(surr_charge_sch_0[SURRENDER_CHARGE_PERCENT])))</f>
        <v>0</v>
      </c>
      <c r="P470">
        <f>IF((A470=0),INDEX(extract[AVAILABLE_FPWD], 1),(IF(MOD(C470, 12)=0,J470*INDEX(extract[FREE_PWD_PERCENT], 1),P469)))</f>
        <v>4855.3271233722035</v>
      </c>
      <c r="Q470">
        <f t="shared" si="96"/>
        <v>41186.447586916758</v>
      </c>
      <c r="R470">
        <f t="shared" si="97"/>
        <v>0</v>
      </c>
      <c r="S470">
        <f t="shared" si="98"/>
        <v>46041.774710288963</v>
      </c>
      <c r="T470">
        <f t="shared" si="99"/>
        <v>9082.0852316305118</v>
      </c>
      <c r="U470">
        <f t="shared" si="100"/>
        <v>0</v>
      </c>
      <c r="V470">
        <f t="shared" si="101"/>
        <v>31329.498689852302</v>
      </c>
      <c r="W470">
        <f t="shared" si="102"/>
        <v>40411.583921482816</v>
      </c>
      <c r="X470">
        <f t="shared" si="103"/>
        <v>95873.677984339738</v>
      </c>
    </row>
    <row r="471" spans="1:24" x14ac:dyDescent="0.3">
      <c r="A471">
        <v>469</v>
      </c>
      <c r="B471">
        <f>IF(A471&gt;0,EOMONTH(B470,1),INDEX(extract[VALUATION_DATE], 1))</f>
        <v>59567</v>
      </c>
      <c r="C471">
        <f>IF(A471=0,DAYS360(INDEX(extract[ISSUE_DATE], 1),B471)/30,C470+1)</f>
        <v>487</v>
      </c>
      <c r="D471">
        <f t="shared" si="91"/>
        <v>41</v>
      </c>
      <c r="E471">
        <f>INDEX(extract[ISSUE_AGE], 1)+D471-1</f>
        <v>88</v>
      </c>
      <c r="F471">
        <f>INDEX(mortality_0[PROBABILITY],MATCH(E471, mortality_0[AGE]))</f>
        <v>0.109767</v>
      </c>
      <c r="G471">
        <f t="shared" si="92"/>
        <v>9.6425473422572239E-3</v>
      </c>
      <c r="H471">
        <f>INDEX(valuation_rate_0[rate],0+1)</f>
        <v>4.2500000000000003E-2</v>
      </c>
      <c r="I471">
        <f t="shared" si="93"/>
        <v>0.19657449977068156</v>
      </c>
      <c r="J471">
        <f>IF(A471&gt;0,J470+L470-M470-N470,INDEX(extract[FUND_VALUE], 1))</f>
        <v>45636.00812489778</v>
      </c>
      <c r="K471">
        <f>IF((B471&lt;INDEX(extract[GUARANTEE_END], 1)),INDEX(extract[CURRENT_RATE], 1),INDEX(extract[MINIMUM_RATE], 1))</f>
        <v>0.01</v>
      </c>
      <c r="L471">
        <f t="shared" si="94"/>
        <v>37.856808126213842</v>
      </c>
      <c r="M471">
        <f t="shared" si="95"/>
        <v>440.04736885596219</v>
      </c>
      <c r="N471">
        <f>0</f>
        <v>0</v>
      </c>
      <c r="O471">
        <f>IF((D471&lt;=INDEX(surr_charge_sch_0[POLICY_YEAR],COUNTA(surr_charge_sch_0[POLICY_YEAR]))),INDEX(surr_charge_sch_0[SURRENDER_CHARGE_PERCENT],MATCH(D471, surr_charge_sch_0[POLICY_YEAR])),INDEX(surr_charge_sch_0[SURRENDER_CHARGE_PERCENT],COUNTA(surr_charge_sch_0[SURRENDER_CHARGE_PERCENT])))</f>
        <v>0</v>
      </c>
      <c r="P471">
        <f>IF((A471=0),INDEX(extract[AVAILABLE_FPWD], 1),(IF(MOD(C471, 12)=0,J471*INDEX(extract[FREE_PWD_PERCENT], 1),P470)))</f>
        <v>4855.3271233722035</v>
      </c>
      <c r="Q471">
        <f t="shared" si="96"/>
        <v>40780.681001525576</v>
      </c>
      <c r="R471">
        <f t="shared" si="97"/>
        <v>0</v>
      </c>
      <c r="S471">
        <f t="shared" si="98"/>
        <v>45636.00812489778</v>
      </c>
      <c r="T471">
        <f t="shared" si="99"/>
        <v>8970.8754686825414</v>
      </c>
      <c r="U471">
        <f t="shared" si="100"/>
        <v>0</v>
      </c>
      <c r="V471">
        <f t="shared" si="101"/>
        <v>31417.073126664713</v>
      </c>
      <c r="W471">
        <f t="shared" si="102"/>
        <v>40387.948595347254</v>
      </c>
      <c r="X471">
        <f t="shared" si="103"/>
        <v>95873.677984339738</v>
      </c>
    </row>
    <row r="472" spans="1:24" x14ac:dyDescent="0.3">
      <c r="A472">
        <v>470</v>
      </c>
      <c r="B472">
        <f>IF(A472&gt;0,EOMONTH(B471,1),INDEX(extract[VALUATION_DATE], 1))</f>
        <v>59595</v>
      </c>
      <c r="C472">
        <f>IF(A472=0,DAYS360(INDEX(extract[ISSUE_DATE], 1),B472)/30,C471+1)</f>
        <v>488</v>
      </c>
      <c r="D472">
        <f t="shared" si="91"/>
        <v>41</v>
      </c>
      <c r="E472">
        <f>INDEX(extract[ISSUE_AGE], 1)+D472-1</f>
        <v>88</v>
      </c>
      <c r="F472">
        <f>INDEX(mortality_0[PROBABILITY],MATCH(E472, mortality_0[AGE]))</f>
        <v>0.109767</v>
      </c>
      <c r="G472">
        <f t="shared" si="92"/>
        <v>9.6425473422572239E-3</v>
      </c>
      <c r="H472">
        <f>INDEX(valuation_rate_0[rate],0+1)</f>
        <v>4.2500000000000003E-2</v>
      </c>
      <c r="I472">
        <f t="shared" si="93"/>
        <v>0.19589386750681334</v>
      </c>
      <c r="J472">
        <f>IF(A472&gt;0,J471+L471-M471-N471,INDEX(extract[FUND_VALUE], 1))</f>
        <v>45233.817564168028</v>
      </c>
      <c r="K472">
        <f>IF((B472&lt;INDEX(extract[GUARANTEE_END], 1)),INDEX(extract[CURRENT_RATE], 1),INDEX(extract[MINIMUM_RATE], 1))</f>
        <v>0.01</v>
      </c>
      <c r="L472">
        <f t="shared" si="94"/>
        <v>37.523175726858256</v>
      </c>
      <c r="M472">
        <f t="shared" si="95"/>
        <v>436.16922733351657</v>
      </c>
      <c r="N472">
        <f>0</f>
        <v>0</v>
      </c>
      <c r="O472">
        <f>IF((D472&lt;=INDEX(surr_charge_sch_0[POLICY_YEAR],COUNTA(surr_charge_sch_0[POLICY_YEAR]))),INDEX(surr_charge_sch_0[SURRENDER_CHARGE_PERCENT],MATCH(D472, surr_charge_sch_0[POLICY_YEAR])),INDEX(surr_charge_sch_0[SURRENDER_CHARGE_PERCENT],COUNTA(surr_charge_sch_0[SURRENDER_CHARGE_PERCENT])))</f>
        <v>0</v>
      </c>
      <c r="P472">
        <f>IF((A472=0),INDEX(extract[AVAILABLE_FPWD], 1),(IF(MOD(C472, 12)=0,J472*INDEX(extract[FREE_PWD_PERCENT], 1),P471)))</f>
        <v>4855.3271233722035</v>
      </c>
      <c r="Q472">
        <f t="shared" si="96"/>
        <v>40378.490440795824</v>
      </c>
      <c r="R472">
        <f t="shared" si="97"/>
        <v>0</v>
      </c>
      <c r="S472">
        <f t="shared" si="98"/>
        <v>45233.817564168028</v>
      </c>
      <c r="T472">
        <f t="shared" si="99"/>
        <v>8861.0274647424976</v>
      </c>
      <c r="U472">
        <f t="shared" si="100"/>
        <v>0</v>
      </c>
      <c r="V472">
        <f t="shared" si="101"/>
        <v>31503.57521807298</v>
      </c>
      <c r="W472">
        <f t="shared" si="102"/>
        <v>40364.602682815479</v>
      </c>
      <c r="X472">
        <f t="shared" si="103"/>
        <v>95873.677984339738</v>
      </c>
    </row>
    <row r="473" spans="1:24" x14ac:dyDescent="0.3">
      <c r="A473">
        <v>471</v>
      </c>
      <c r="B473">
        <f>IF(A473&gt;0,EOMONTH(B472,1),INDEX(extract[VALUATION_DATE], 1))</f>
        <v>59626</v>
      </c>
      <c r="C473">
        <f>IF(A473=0,DAYS360(INDEX(extract[ISSUE_DATE], 1),B473)/30,C472+1)</f>
        <v>489</v>
      </c>
      <c r="D473">
        <f t="shared" si="91"/>
        <v>41</v>
      </c>
      <c r="E473">
        <f>INDEX(extract[ISSUE_AGE], 1)+D473-1</f>
        <v>88</v>
      </c>
      <c r="F473">
        <f>INDEX(mortality_0[PROBABILITY],MATCH(E473, mortality_0[AGE]))</f>
        <v>0.109767</v>
      </c>
      <c r="G473">
        <f t="shared" si="92"/>
        <v>9.6425473422572239E-3</v>
      </c>
      <c r="H473">
        <f>INDEX(valuation_rate_0[rate],0+1)</f>
        <v>4.2500000000000003E-2</v>
      </c>
      <c r="I473">
        <f t="shared" si="93"/>
        <v>0.19521559190812376</v>
      </c>
      <c r="J473">
        <f>IF(A473&gt;0,J472+L472-M472-N472,INDEX(extract[FUND_VALUE], 1))</f>
        <v>44835.17151256137</v>
      </c>
      <c r="K473">
        <f>IF((B473&lt;INDEX(extract[GUARANTEE_END], 1)),INDEX(extract[CURRENT_RATE], 1),INDEX(extract[MINIMUM_RATE], 1))</f>
        <v>0.01</v>
      </c>
      <c r="L473">
        <f t="shared" si="94"/>
        <v>37.192483632916925</v>
      </c>
      <c r="M473">
        <f t="shared" si="95"/>
        <v>432.32526390809545</v>
      </c>
      <c r="N473">
        <f>0</f>
        <v>0</v>
      </c>
      <c r="O473">
        <f>IF((D473&lt;=INDEX(surr_charge_sch_0[POLICY_YEAR],COUNTA(surr_charge_sch_0[POLICY_YEAR]))),INDEX(surr_charge_sch_0[SURRENDER_CHARGE_PERCENT],MATCH(D473, surr_charge_sch_0[POLICY_YEAR])),INDEX(surr_charge_sch_0[SURRENDER_CHARGE_PERCENT],COUNTA(surr_charge_sch_0[SURRENDER_CHARGE_PERCENT])))</f>
        <v>0</v>
      </c>
      <c r="P473">
        <f>IF((A473=0),INDEX(extract[AVAILABLE_FPWD], 1),(IF(MOD(C473, 12)=0,J473*INDEX(extract[FREE_PWD_PERCENT], 1),P472)))</f>
        <v>4855.3271233722035</v>
      </c>
      <c r="Q473">
        <f t="shared" si="96"/>
        <v>39979.844389189166</v>
      </c>
      <c r="R473">
        <f t="shared" si="97"/>
        <v>0</v>
      </c>
      <c r="S473">
        <f t="shared" si="98"/>
        <v>44835.17151256137</v>
      </c>
      <c r="T473">
        <f t="shared" si="99"/>
        <v>8752.5245451269166</v>
      </c>
      <c r="U473">
        <f t="shared" si="100"/>
        <v>0</v>
      </c>
      <c r="V473">
        <f t="shared" si="101"/>
        <v>31589.0180949028</v>
      </c>
      <c r="W473">
        <f t="shared" si="102"/>
        <v>40341.542640029715</v>
      </c>
      <c r="X473">
        <f t="shared" si="103"/>
        <v>95873.677984339738</v>
      </c>
    </row>
    <row r="474" spans="1:24" x14ac:dyDescent="0.3">
      <c r="A474">
        <v>472</v>
      </c>
      <c r="B474">
        <f>IF(A474&gt;0,EOMONTH(B473,1),INDEX(extract[VALUATION_DATE], 1))</f>
        <v>59656</v>
      </c>
      <c r="C474">
        <f>IF(A474=0,DAYS360(INDEX(extract[ISSUE_DATE], 1),B474)/30,C473+1)</f>
        <v>490</v>
      </c>
      <c r="D474">
        <f t="shared" si="91"/>
        <v>41</v>
      </c>
      <c r="E474">
        <f>INDEX(extract[ISSUE_AGE], 1)+D474-1</f>
        <v>88</v>
      </c>
      <c r="F474">
        <f>INDEX(mortality_0[PROBABILITY],MATCH(E474, mortality_0[AGE]))</f>
        <v>0.109767</v>
      </c>
      <c r="G474">
        <f t="shared" si="92"/>
        <v>9.6425473422572239E-3</v>
      </c>
      <c r="H474">
        <f>INDEX(valuation_rate_0[rate],0+1)</f>
        <v>4.2500000000000003E-2</v>
      </c>
      <c r="I474">
        <f t="shared" si="93"/>
        <v>0.19453966481474286</v>
      </c>
      <c r="J474">
        <f>IF(A474&gt;0,J473+L473-M473-N473,INDEX(extract[FUND_VALUE], 1))</f>
        <v>44440.038732286193</v>
      </c>
      <c r="K474">
        <f>IF((B474&lt;INDEX(extract[GUARANTEE_END], 1)),INDEX(extract[CURRENT_RATE], 1),INDEX(extract[MINIMUM_RATE], 1))</f>
        <v>0.01</v>
      </c>
      <c r="L474">
        <f t="shared" si="94"/>
        <v>36.864705931451098</v>
      </c>
      <c r="M474">
        <f t="shared" si="95"/>
        <v>428.51517736781432</v>
      </c>
      <c r="N474">
        <f>0</f>
        <v>0</v>
      </c>
      <c r="O474">
        <f>IF((D474&lt;=INDEX(surr_charge_sch_0[POLICY_YEAR],COUNTA(surr_charge_sch_0[POLICY_YEAR]))),INDEX(surr_charge_sch_0[SURRENDER_CHARGE_PERCENT],MATCH(D474, surr_charge_sch_0[POLICY_YEAR])),INDEX(surr_charge_sch_0[SURRENDER_CHARGE_PERCENT],COUNTA(surr_charge_sch_0[SURRENDER_CHARGE_PERCENT])))</f>
        <v>0</v>
      </c>
      <c r="P474">
        <f>IF((A474=0),INDEX(extract[AVAILABLE_FPWD], 1),(IF(MOD(C474, 12)=0,J474*INDEX(extract[FREE_PWD_PERCENT], 1),P473)))</f>
        <v>4855.3271233722035</v>
      </c>
      <c r="Q474">
        <f t="shared" si="96"/>
        <v>39584.711608913989</v>
      </c>
      <c r="R474">
        <f t="shared" si="97"/>
        <v>0</v>
      </c>
      <c r="S474">
        <f t="shared" si="98"/>
        <v>44440.038732286193</v>
      </c>
      <c r="T474">
        <f t="shared" si="99"/>
        <v>8645.3502393331455</v>
      </c>
      <c r="U474">
        <f t="shared" si="100"/>
        <v>0</v>
      </c>
      <c r="V474">
        <f t="shared" si="101"/>
        <v>31673.414727193456</v>
      </c>
      <c r="W474">
        <f t="shared" si="102"/>
        <v>40318.7649665266</v>
      </c>
      <c r="X474">
        <f t="shared" si="103"/>
        <v>95873.677984339738</v>
      </c>
    </row>
    <row r="475" spans="1:24" x14ac:dyDescent="0.3">
      <c r="A475">
        <v>473</v>
      </c>
      <c r="B475">
        <f>IF(A475&gt;0,EOMONTH(B474,1),INDEX(extract[VALUATION_DATE], 1))</f>
        <v>59687</v>
      </c>
      <c r="C475">
        <f>IF(A475=0,DAYS360(INDEX(extract[ISSUE_DATE], 1),B475)/30,C474+1)</f>
        <v>491</v>
      </c>
      <c r="D475">
        <f t="shared" si="91"/>
        <v>41</v>
      </c>
      <c r="E475">
        <f>INDEX(extract[ISSUE_AGE], 1)+D475-1</f>
        <v>88</v>
      </c>
      <c r="F475">
        <f>INDEX(mortality_0[PROBABILITY],MATCH(E475, mortality_0[AGE]))</f>
        <v>0.109767</v>
      </c>
      <c r="G475">
        <f t="shared" si="92"/>
        <v>9.6425473422572239E-3</v>
      </c>
      <c r="H475">
        <f>INDEX(valuation_rate_0[rate],0+1)</f>
        <v>4.2500000000000003E-2</v>
      </c>
      <c r="I475">
        <f t="shared" si="93"/>
        <v>0.19386607809505393</v>
      </c>
      <c r="J475">
        <f>IF(A475&gt;0,J474+L474-M474-N474,INDEX(extract[FUND_VALUE], 1))</f>
        <v>44048.388260849832</v>
      </c>
      <c r="K475">
        <f>IF((B475&lt;INDEX(extract[GUARANTEE_END], 1)),INDEX(extract[CURRENT_RATE], 1),INDEX(extract[MINIMUM_RATE], 1))</f>
        <v>0.01</v>
      </c>
      <c r="L475">
        <f t="shared" si="94"/>
        <v>36.539816937892994</v>
      </c>
      <c r="M475">
        <f t="shared" si="95"/>
        <v>424.73866915537184</v>
      </c>
      <c r="N475">
        <f>0</f>
        <v>0</v>
      </c>
      <c r="O475">
        <f>IF((D475&lt;=INDEX(surr_charge_sch_0[POLICY_YEAR],COUNTA(surr_charge_sch_0[POLICY_YEAR]))),INDEX(surr_charge_sch_0[SURRENDER_CHARGE_PERCENT],MATCH(D475, surr_charge_sch_0[POLICY_YEAR])),INDEX(surr_charge_sch_0[SURRENDER_CHARGE_PERCENT],COUNTA(surr_charge_sch_0[SURRENDER_CHARGE_PERCENT])))</f>
        <v>0</v>
      </c>
      <c r="P475">
        <f>IF((A475=0),INDEX(extract[AVAILABLE_FPWD], 1),(IF(MOD(C475, 12)=0,J475*INDEX(extract[FREE_PWD_PERCENT], 1),P474)))</f>
        <v>4855.3271233722035</v>
      </c>
      <c r="Q475">
        <f t="shared" si="96"/>
        <v>39193.061137477627</v>
      </c>
      <c r="R475">
        <f t="shared" si="97"/>
        <v>0</v>
      </c>
      <c r="S475">
        <f t="shared" si="98"/>
        <v>44048.388260849832</v>
      </c>
      <c r="T475">
        <f t="shared" si="99"/>
        <v>8539.488278539171</v>
      </c>
      <c r="U475">
        <f t="shared" si="100"/>
        <v>0</v>
      </c>
      <c r="V475">
        <f t="shared" si="101"/>
        <v>31756.777926166622</v>
      </c>
      <c r="W475">
        <f t="shared" si="102"/>
        <v>40296.266204705797</v>
      </c>
      <c r="X475">
        <f t="shared" si="103"/>
        <v>95873.677984339738</v>
      </c>
    </row>
    <row r="476" spans="1:24" x14ac:dyDescent="0.3">
      <c r="A476">
        <v>474</v>
      </c>
      <c r="B476">
        <f>IF(A476&gt;0,EOMONTH(B475,1),INDEX(extract[VALUATION_DATE], 1))</f>
        <v>59717</v>
      </c>
      <c r="C476">
        <f>IF(A476=0,DAYS360(INDEX(extract[ISSUE_DATE], 1),B476)/30,C475+1)</f>
        <v>492</v>
      </c>
      <c r="D476">
        <f t="shared" si="91"/>
        <v>42</v>
      </c>
      <c r="E476">
        <f>INDEX(extract[ISSUE_AGE], 1)+D476-1</f>
        <v>89</v>
      </c>
      <c r="F476">
        <f>INDEX(mortality_0[PROBABILITY],MATCH(E476, mortality_0[AGE]))</f>
        <v>0.119098</v>
      </c>
      <c r="G476">
        <f t="shared" si="92"/>
        <v>1.0511769141092198E-2</v>
      </c>
      <c r="H476">
        <f>INDEX(valuation_rate_0[rate],0+1)</f>
        <v>4.2500000000000003E-2</v>
      </c>
      <c r="I476">
        <f t="shared" si="93"/>
        <v>0.19319482364559573</v>
      </c>
      <c r="J476">
        <f>IF(A476&gt;0,J475+L475-M475-N475,INDEX(extract[FUND_VALUE], 1))</f>
        <v>43660.189408632352</v>
      </c>
      <c r="K476">
        <f>IF((B476&lt;INDEX(extract[GUARANTEE_END], 1)),INDEX(extract[CURRENT_RATE], 1),INDEX(extract[MINIMUM_RATE], 1))</f>
        <v>0.01</v>
      </c>
      <c r="L476">
        <f t="shared" si="94"/>
        <v>36.217791194033161</v>
      </c>
      <c r="M476">
        <f t="shared" si="95"/>
        <v>458.94583171990195</v>
      </c>
      <c r="N476">
        <f>0</f>
        <v>0</v>
      </c>
      <c r="O476">
        <f>IF((D476&lt;=INDEX(surr_charge_sch_0[POLICY_YEAR],COUNTA(surr_charge_sch_0[POLICY_YEAR]))),INDEX(surr_charge_sch_0[SURRENDER_CHARGE_PERCENT],MATCH(D476, surr_charge_sch_0[POLICY_YEAR])),INDEX(surr_charge_sch_0[SURRENDER_CHARGE_PERCENT],COUNTA(surr_charge_sch_0[SURRENDER_CHARGE_PERCENT])))</f>
        <v>0</v>
      </c>
      <c r="P476">
        <f>IF((A476=0),INDEX(extract[AVAILABLE_FPWD], 1),(IF(MOD(C476, 12)=0,J476*INDEX(extract[FREE_PWD_PERCENT], 1),P475)))</f>
        <v>4366.018940863235</v>
      </c>
      <c r="Q476">
        <f t="shared" si="96"/>
        <v>39294.170467769116</v>
      </c>
      <c r="R476">
        <f t="shared" si="97"/>
        <v>0</v>
      </c>
      <c r="S476">
        <f t="shared" si="98"/>
        <v>43660.189408632352</v>
      </c>
      <c r="T476">
        <f t="shared" si="99"/>
        <v>8434.9225931340334</v>
      </c>
      <c r="U476">
        <f t="shared" si="100"/>
        <v>0</v>
      </c>
      <c r="V476">
        <f t="shared" si="101"/>
        <v>31839.120346171087</v>
      </c>
      <c r="W476">
        <f t="shared" si="102"/>
        <v>40274.042939305116</v>
      </c>
      <c r="X476">
        <f t="shared" si="103"/>
        <v>95873.677984339738</v>
      </c>
    </row>
    <row r="477" spans="1:24" x14ac:dyDescent="0.3">
      <c r="A477">
        <v>475</v>
      </c>
      <c r="B477">
        <f>IF(A477&gt;0,EOMONTH(B476,1),INDEX(extract[VALUATION_DATE], 1))</f>
        <v>59748</v>
      </c>
      <c r="C477">
        <f>IF(A477=0,DAYS360(INDEX(extract[ISSUE_DATE], 1),B477)/30,C476+1)</f>
        <v>493</v>
      </c>
      <c r="D477">
        <f t="shared" si="91"/>
        <v>42</v>
      </c>
      <c r="E477">
        <f>INDEX(extract[ISSUE_AGE], 1)+D477-1</f>
        <v>89</v>
      </c>
      <c r="F477">
        <f>INDEX(mortality_0[PROBABILITY],MATCH(E477, mortality_0[AGE]))</f>
        <v>0.119098</v>
      </c>
      <c r="G477">
        <f t="shared" si="92"/>
        <v>1.0511769141092198E-2</v>
      </c>
      <c r="H477">
        <f>INDEX(valuation_rate_0[rate],0+1)</f>
        <v>4.2500000000000003E-2</v>
      </c>
      <c r="I477">
        <f t="shared" si="93"/>
        <v>0.19252589339096493</v>
      </c>
      <c r="J477">
        <f>IF(A477&gt;0,J476+L476-M476-N476,INDEX(extract[FUND_VALUE], 1))</f>
        <v>43237.46136810648</v>
      </c>
      <c r="K477">
        <f>IF((B477&lt;INDEX(extract[GUARANTEE_END], 1)),INDEX(extract[CURRENT_RATE], 1),INDEX(extract[MINIMUM_RATE], 1))</f>
        <v>0.01</v>
      </c>
      <c r="L477">
        <f t="shared" si="94"/>
        <v>35.867122172414085</v>
      </c>
      <c r="M477">
        <f t="shared" si="95"/>
        <v>454.50221214842776</v>
      </c>
      <c r="N477">
        <f>0</f>
        <v>0</v>
      </c>
      <c r="O477">
        <f>IF((D477&lt;=INDEX(surr_charge_sch_0[POLICY_YEAR],COUNTA(surr_charge_sch_0[POLICY_YEAR]))),INDEX(surr_charge_sch_0[SURRENDER_CHARGE_PERCENT],MATCH(D477, surr_charge_sch_0[POLICY_YEAR])),INDEX(surr_charge_sch_0[SURRENDER_CHARGE_PERCENT],COUNTA(surr_charge_sch_0[SURRENDER_CHARGE_PERCENT])))</f>
        <v>0</v>
      </c>
      <c r="P477">
        <f>IF((A477=0),INDEX(extract[AVAILABLE_FPWD], 1),(IF(MOD(C477, 12)=0,J477*INDEX(extract[FREE_PWD_PERCENT], 1),P476)))</f>
        <v>4366.018940863235</v>
      </c>
      <c r="Q477">
        <f t="shared" si="96"/>
        <v>38871.442427243244</v>
      </c>
      <c r="R477">
        <f t="shared" si="97"/>
        <v>0</v>
      </c>
      <c r="S477">
        <f t="shared" si="98"/>
        <v>43237.46136810648</v>
      </c>
      <c r="T477">
        <f t="shared" si="99"/>
        <v>8324.3308778520332</v>
      </c>
      <c r="U477">
        <f t="shared" si="100"/>
        <v>0</v>
      </c>
      <c r="V477">
        <f t="shared" si="101"/>
        <v>31927.786305193094</v>
      </c>
      <c r="W477">
        <f t="shared" si="102"/>
        <v>40252.117183045128</v>
      </c>
      <c r="X477">
        <f t="shared" si="103"/>
        <v>95873.677984339738</v>
      </c>
    </row>
    <row r="478" spans="1:24" x14ac:dyDescent="0.3">
      <c r="A478">
        <v>476</v>
      </c>
      <c r="B478">
        <f>IF(A478&gt;0,EOMONTH(B477,1),INDEX(extract[VALUATION_DATE], 1))</f>
        <v>59779</v>
      </c>
      <c r="C478">
        <f>IF(A478=0,DAYS360(INDEX(extract[ISSUE_DATE], 1),B478)/30,C477+1)</f>
        <v>494</v>
      </c>
      <c r="D478">
        <f t="shared" si="91"/>
        <v>42</v>
      </c>
      <c r="E478">
        <f>INDEX(extract[ISSUE_AGE], 1)+D478-1</f>
        <v>89</v>
      </c>
      <c r="F478">
        <f>INDEX(mortality_0[PROBABILITY],MATCH(E478, mortality_0[AGE]))</f>
        <v>0.119098</v>
      </c>
      <c r="G478">
        <f t="shared" si="92"/>
        <v>1.0511769141092198E-2</v>
      </c>
      <c r="H478">
        <f>INDEX(valuation_rate_0[rate],0+1)</f>
        <v>4.2500000000000003E-2</v>
      </c>
      <c r="I478">
        <f t="shared" si="93"/>
        <v>0.19185927928371901</v>
      </c>
      <c r="J478">
        <f>IF(A478&gt;0,J477+L477-M477-N477,INDEX(extract[FUND_VALUE], 1))</f>
        <v>42818.826278130466</v>
      </c>
      <c r="K478">
        <f>IF((B478&lt;INDEX(extract[GUARANTEE_END], 1)),INDEX(extract[CURRENT_RATE], 1),INDEX(extract[MINIMUM_RATE], 1))</f>
        <v>0.01</v>
      </c>
      <c r="L478">
        <f t="shared" si="94"/>
        <v>35.519848409276243</v>
      </c>
      <c r="M478">
        <f t="shared" si="95"/>
        <v>450.10161672823949</v>
      </c>
      <c r="N478">
        <f>0</f>
        <v>0</v>
      </c>
      <c r="O478">
        <f>IF((D478&lt;=INDEX(surr_charge_sch_0[POLICY_YEAR],COUNTA(surr_charge_sch_0[POLICY_YEAR]))),INDEX(surr_charge_sch_0[SURRENDER_CHARGE_PERCENT],MATCH(D478, surr_charge_sch_0[POLICY_YEAR])),INDEX(surr_charge_sch_0[SURRENDER_CHARGE_PERCENT],COUNTA(surr_charge_sch_0[SURRENDER_CHARGE_PERCENT])))</f>
        <v>0</v>
      </c>
      <c r="P478">
        <f>IF((A478=0),INDEX(extract[AVAILABLE_FPWD], 1),(IF(MOD(C478, 12)=0,J478*INDEX(extract[FREE_PWD_PERCENT], 1),P477)))</f>
        <v>4366.018940863235</v>
      </c>
      <c r="Q478">
        <f t="shared" si="96"/>
        <v>38452.80733726723</v>
      </c>
      <c r="R478">
        <f t="shared" si="97"/>
        <v>0</v>
      </c>
      <c r="S478">
        <f t="shared" si="98"/>
        <v>42818.826278130466</v>
      </c>
      <c r="T478">
        <f t="shared" si="99"/>
        <v>8215.1891494968804</v>
      </c>
      <c r="U478">
        <f t="shared" si="100"/>
        <v>0</v>
      </c>
      <c r="V478">
        <f t="shared" si="101"/>
        <v>32015.28974963514</v>
      </c>
      <c r="W478">
        <f t="shared" si="102"/>
        <v>40230.478899132024</v>
      </c>
      <c r="X478">
        <f t="shared" si="103"/>
        <v>95873.677984339738</v>
      </c>
    </row>
    <row r="479" spans="1:24" x14ac:dyDescent="0.3">
      <c r="A479">
        <v>477</v>
      </c>
      <c r="B479">
        <f>IF(A479&gt;0,EOMONTH(B478,1),INDEX(extract[VALUATION_DATE], 1))</f>
        <v>59809</v>
      </c>
      <c r="C479">
        <f>IF(A479=0,DAYS360(INDEX(extract[ISSUE_DATE], 1),B479)/30,C478+1)</f>
        <v>495</v>
      </c>
      <c r="D479">
        <f t="shared" si="91"/>
        <v>42</v>
      </c>
      <c r="E479">
        <f>INDEX(extract[ISSUE_AGE], 1)+D479-1</f>
        <v>89</v>
      </c>
      <c r="F479">
        <f>INDEX(mortality_0[PROBABILITY],MATCH(E479, mortality_0[AGE]))</f>
        <v>0.119098</v>
      </c>
      <c r="G479">
        <f t="shared" si="92"/>
        <v>1.0511769141092198E-2</v>
      </c>
      <c r="H479">
        <f>INDEX(valuation_rate_0[rate],0+1)</f>
        <v>4.2500000000000003E-2</v>
      </c>
      <c r="I479">
        <f t="shared" si="93"/>
        <v>0.19119497330427945</v>
      </c>
      <c r="J479">
        <f>IF(A479&gt;0,J478+L478-M478-N478,INDEX(extract[FUND_VALUE], 1))</f>
        <v>42404.244509811506</v>
      </c>
      <c r="K479">
        <f>IF((B479&lt;INDEX(extract[GUARANTEE_END], 1)),INDEX(extract[CURRENT_RATE], 1),INDEX(extract[MINIMUM_RATE], 1))</f>
        <v>0.01</v>
      </c>
      <c r="L479">
        <f t="shared" si="94"/>
        <v>35.175937030942634</v>
      </c>
      <c r="M479">
        <f t="shared" si="95"/>
        <v>445.74362888956483</v>
      </c>
      <c r="N479">
        <f>0</f>
        <v>0</v>
      </c>
      <c r="O479">
        <f>IF((D479&lt;=INDEX(surr_charge_sch_0[POLICY_YEAR],COUNTA(surr_charge_sch_0[POLICY_YEAR]))),INDEX(surr_charge_sch_0[SURRENDER_CHARGE_PERCENT],MATCH(D479, surr_charge_sch_0[POLICY_YEAR])),INDEX(surr_charge_sch_0[SURRENDER_CHARGE_PERCENT],COUNTA(surr_charge_sch_0[SURRENDER_CHARGE_PERCENT])))</f>
        <v>0</v>
      </c>
      <c r="P479">
        <f>IF((A479=0),INDEX(extract[AVAILABLE_FPWD], 1),(IF(MOD(C479, 12)=0,J479*INDEX(extract[FREE_PWD_PERCENT], 1),P478)))</f>
        <v>4366.018940863235</v>
      </c>
      <c r="Q479">
        <f t="shared" si="96"/>
        <v>38038.22556894827</v>
      </c>
      <c r="R479">
        <f t="shared" si="97"/>
        <v>0</v>
      </c>
      <c r="S479">
        <f t="shared" si="98"/>
        <v>42404.244509811506</v>
      </c>
      <c r="T479">
        <f t="shared" si="99"/>
        <v>8107.4783970415492</v>
      </c>
      <c r="U479">
        <f t="shared" si="100"/>
        <v>0</v>
      </c>
      <c r="V479">
        <f t="shared" si="101"/>
        <v>32101.645921425057</v>
      </c>
      <c r="W479">
        <f t="shared" si="102"/>
        <v>40209.124318466609</v>
      </c>
      <c r="X479">
        <f t="shared" si="103"/>
        <v>95873.677984339738</v>
      </c>
    </row>
    <row r="480" spans="1:24" x14ac:dyDescent="0.3">
      <c r="A480">
        <v>478</v>
      </c>
      <c r="B480">
        <f>IF(A480&gt;0,EOMONTH(B479,1),INDEX(extract[VALUATION_DATE], 1))</f>
        <v>59840</v>
      </c>
      <c r="C480">
        <f>IF(A480=0,DAYS360(INDEX(extract[ISSUE_DATE], 1),B480)/30,C479+1)</f>
        <v>496</v>
      </c>
      <c r="D480">
        <f t="shared" si="91"/>
        <v>42</v>
      </c>
      <c r="E480">
        <f>INDEX(extract[ISSUE_AGE], 1)+D480-1</f>
        <v>89</v>
      </c>
      <c r="F480">
        <f>INDEX(mortality_0[PROBABILITY],MATCH(E480, mortality_0[AGE]))</f>
        <v>0.119098</v>
      </c>
      <c r="G480">
        <f t="shared" si="92"/>
        <v>1.0511769141092198E-2</v>
      </c>
      <c r="H480">
        <f>INDEX(valuation_rate_0[rate],0+1)</f>
        <v>4.2500000000000003E-2</v>
      </c>
      <c r="I480">
        <f t="shared" si="93"/>
        <v>0.19053296746083523</v>
      </c>
      <c r="J480">
        <f>IF(A480&gt;0,J479+L479-M479-N479,INDEX(extract[FUND_VALUE], 1))</f>
        <v>41993.676817952888</v>
      </c>
      <c r="K480">
        <f>IF((B480&lt;INDEX(extract[GUARANTEE_END], 1)),INDEX(extract[CURRENT_RATE], 1),INDEX(extract[MINIMUM_RATE], 1))</f>
        <v>0.01</v>
      </c>
      <c r="L480">
        <f t="shared" si="94"/>
        <v>34.835355482026785</v>
      </c>
      <c r="M480">
        <f t="shared" si="95"/>
        <v>441.42783609595597</v>
      </c>
      <c r="N480">
        <f>0</f>
        <v>0</v>
      </c>
      <c r="O480">
        <f>IF((D480&lt;=INDEX(surr_charge_sch_0[POLICY_YEAR],COUNTA(surr_charge_sch_0[POLICY_YEAR]))),INDEX(surr_charge_sch_0[SURRENDER_CHARGE_PERCENT],MATCH(D480, surr_charge_sch_0[POLICY_YEAR])),INDEX(surr_charge_sch_0[SURRENDER_CHARGE_PERCENT],COUNTA(surr_charge_sch_0[SURRENDER_CHARGE_PERCENT])))</f>
        <v>0</v>
      </c>
      <c r="P480">
        <f>IF((A480=0),INDEX(extract[AVAILABLE_FPWD], 1),(IF(MOD(C480, 12)=0,J480*INDEX(extract[FREE_PWD_PERCENT], 1),P479)))</f>
        <v>4366.018940863235</v>
      </c>
      <c r="Q480">
        <f t="shared" si="96"/>
        <v>37627.657877089652</v>
      </c>
      <c r="R480">
        <f t="shared" si="97"/>
        <v>0</v>
      </c>
      <c r="S480">
        <f t="shared" si="98"/>
        <v>41993.676817952888</v>
      </c>
      <c r="T480">
        <f t="shared" si="99"/>
        <v>8001.1798587158482</v>
      </c>
      <c r="U480">
        <f t="shared" si="100"/>
        <v>0</v>
      </c>
      <c r="V480">
        <f t="shared" si="101"/>
        <v>32186.86986265115</v>
      </c>
      <c r="W480">
        <f t="shared" si="102"/>
        <v>40188.049721367002</v>
      </c>
      <c r="X480">
        <f t="shared" si="103"/>
        <v>95873.677984339738</v>
      </c>
    </row>
    <row r="481" spans="1:24" x14ac:dyDescent="0.3">
      <c r="A481">
        <v>479</v>
      </c>
      <c r="B481">
        <f>IF(A481&gt;0,EOMONTH(B480,1),INDEX(extract[VALUATION_DATE], 1))</f>
        <v>59870</v>
      </c>
      <c r="C481">
        <f>IF(A481=0,DAYS360(INDEX(extract[ISSUE_DATE], 1),B481)/30,C480+1)</f>
        <v>497</v>
      </c>
      <c r="D481">
        <f t="shared" si="91"/>
        <v>42</v>
      </c>
      <c r="E481">
        <f>INDEX(extract[ISSUE_AGE], 1)+D481-1</f>
        <v>89</v>
      </c>
      <c r="F481">
        <f>INDEX(mortality_0[PROBABILITY],MATCH(E481, mortality_0[AGE]))</f>
        <v>0.119098</v>
      </c>
      <c r="G481">
        <f t="shared" si="92"/>
        <v>1.0511769141092198E-2</v>
      </c>
      <c r="H481">
        <f>INDEX(valuation_rate_0[rate],0+1)</f>
        <v>4.2500000000000003E-2</v>
      </c>
      <c r="I481">
        <f t="shared" si="93"/>
        <v>0.18987325378924669</v>
      </c>
      <c r="J481">
        <f>IF(A481&gt;0,J480+L480-M480-N480,INDEX(extract[FUND_VALUE], 1))</f>
        <v>41587.084337338958</v>
      </c>
      <c r="K481">
        <f>IF((B481&lt;INDEX(extract[GUARANTEE_END], 1)),INDEX(extract[CURRENT_RATE], 1),INDEX(extract[MINIMUM_RATE], 1))</f>
        <v>0.01</v>
      </c>
      <c r="L481">
        <f t="shared" si="94"/>
        <v>34.498071522350976</v>
      </c>
      <c r="M481">
        <f t="shared" si="95"/>
        <v>437.15382980523833</v>
      </c>
      <c r="N481">
        <f>0</f>
        <v>0</v>
      </c>
      <c r="O481">
        <f>IF((D481&lt;=INDEX(surr_charge_sch_0[POLICY_YEAR],COUNTA(surr_charge_sch_0[POLICY_YEAR]))),INDEX(surr_charge_sch_0[SURRENDER_CHARGE_PERCENT],MATCH(D481, surr_charge_sch_0[POLICY_YEAR])),INDEX(surr_charge_sch_0[SURRENDER_CHARGE_PERCENT],COUNTA(surr_charge_sch_0[SURRENDER_CHARGE_PERCENT])))</f>
        <v>0</v>
      </c>
      <c r="P481">
        <f>IF((A481=0),INDEX(extract[AVAILABLE_FPWD], 1),(IF(MOD(C481, 12)=0,J481*INDEX(extract[FREE_PWD_PERCENT], 1),P480)))</f>
        <v>4366.018940863235</v>
      </c>
      <c r="Q481">
        <f t="shared" si="96"/>
        <v>37221.065396475722</v>
      </c>
      <c r="R481">
        <f t="shared" si="97"/>
        <v>0</v>
      </c>
      <c r="S481">
        <f t="shared" si="98"/>
        <v>41587.084337338958</v>
      </c>
      <c r="T481">
        <f t="shared" si="99"/>
        <v>7896.2750187383663</v>
      </c>
      <c r="U481">
        <f t="shared" si="100"/>
        <v>0</v>
      </c>
      <c r="V481">
        <f t="shared" si="101"/>
        <v>32270.976418182327</v>
      </c>
      <c r="W481">
        <f t="shared" si="102"/>
        <v>40167.251436920691</v>
      </c>
      <c r="X481">
        <f t="shared" si="103"/>
        <v>95873.677984339738</v>
      </c>
    </row>
    <row r="482" spans="1:24" x14ac:dyDescent="0.3">
      <c r="A482">
        <v>480</v>
      </c>
      <c r="B482">
        <f>IF(A482&gt;0,EOMONTH(B481,1),INDEX(extract[VALUATION_DATE], 1))</f>
        <v>59901</v>
      </c>
      <c r="C482">
        <f>IF(A482=0,DAYS360(INDEX(extract[ISSUE_DATE], 1),B482)/30,C481+1)</f>
        <v>498</v>
      </c>
      <c r="D482">
        <f t="shared" si="91"/>
        <v>42</v>
      </c>
      <c r="E482">
        <f>INDEX(extract[ISSUE_AGE], 1)+D482-1</f>
        <v>89</v>
      </c>
      <c r="F482">
        <f>INDEX(mortality_0[PROBABILITY],MATCH(E482, mortality_0[AGE]))</f>
        <v>0.119098</v>
      </c>
      <c r="G482">
        <f t="shared" si="92"/>
        <v>1.0511769141092198E-2</v>
      </c>
      <c r="H482">
        <f>INDEX(valuation_rate_0[rate],0+1)</f>
        <v>4.2500000000000003E-2</v>
      </c>
      <c r="I482">
        <f t="shared" si="93"/>
        <v>0.1892158243529497</v>
      </c>
      <c r="J482">
        <f>IF(A482&gt;0,J481+L481-M481-N481,INDEX(extract[FUND_VALUE], 1))</f>
        <v>41184.428579056068</v>
      </c>
      <c r="K482">
        <f>IF((B482&lt;INDEX(extract[GUARANTEE_END], 1)),INDEX(extract[CURRENT_RATE], 1),INDEX(extract[MINIMUM_RATE], 1))</f>
        <v>0.01</v>
      </c>
      <c r="L482">
        <f t="shared" si="94"/>
        <v>34.164053223894363</v>
      </c>
      <c r="M482">
        <f t="shared" si="95"/>
        <v>432.92120543083718</v>
      </c>
      <c r="N482">
        <f>0</f>
        <v>0</v>
      </c>
      <c r="O482">
        <f>IF((D482&lt;=INDEX(surr_charge_sch_0[POLICY_YEAR],COUNTA(surr_charge_sch_0[POLICY_YEAR]))),INDEX(surr_charge_sch_0[SURRENDER_CHARGE_PERCENT],MATCH(D482, surr_charge_sch_0[POLICY_YEAR])),INDEX(surr_charge_sch_0[SURRENDER_CHARGE_PERCENT],COUNTA(surr_charge_sch_0[SURRENDER_CHARGE_PERCENT])))</f>
        <v>0</v>
      </c>
      <c r="P482">
        <f>IF((A482=0),INDEX(extract[AVAILABLE_FPWD], 1),(IF(MOD(C482, 12)=0,J482*INDEX(extract[FREE_PWD_PERCENT], 1),P481)))</f>
        <v>4366.018940863235</v>
      </c>
      <c r="Q482">
        <f t="shared" si="96"/>
        <v>36818.409638192832</v>
      </c>
      <c r="R482">
        <f t="shared" si="97"/>
        <v>0</v>
      </c>
      <c r="S482">
        <f t="shared" si="98"/>
        <v>41184.428579056068</v>
      </c>
      <c r="T482">
        <f t="shared" si="99"/>
        <v>7792.7456040912748</v>
      </c>
      <c r="U482">
        <f t="shared" si="100"/>
        <v>0</v>
      </c>
      <c r="V482">
        <f t="shared" si="101"/>
        <v>32353.980238253876</v>
      </c>
      <c r="W482">
        <f t="shared" si="102"/>
        <v>40146.725842345149</v>
      </c>
      <c r="X482">
        <f t="shared" si="103"/>
        <v>95873.677984339738</v>
      </c>
    </row>
    <row r="483" spans="1:24" x14ac:dyDescent="0.3">
      <c r="A483">
        <v>481</v>
      </c>
      <c r="B483">
        <f>IF(A483&gt;0,EOMONTH(B482,1),INDEX(extract[VALUATION_DATE], 1))</f>
        <v>59932</v>
      </c>
      <c r="C483">
        <f>IF(A483=0,DAYS360(INDEX(extract[ISSUE_DATE], 1),B483)/30,C482+1)</f>
        <v>499</v>
      </c>
      <c r="D483">
        <f t="shared" si="91"/>
        <v>42</v>
      </c>
      <c r="E483">
        <f>INDEX(extract[ISSUE_AGE], 1)+D483-1</f>
        <v>89</v>
      </c>
      <c r="F483">
        <f>INDEX(mortality_0[PROBABILITY],MATCH(E483, mortality_0[AGE]))</f>
        <v>0.119098</v>
      </c>
      <c r="G483">
        <f t="shared" si="92"/>
        <v>1.0511769141092198E-2</v>
      </c>
      <c r="H483">
        <f>INDEX(valuation_rate_0[rate],0+1)</f>
        <v>4.2500000000000003E-2</v>
      </c>
      <c r="I483">
        <f t="shared" si="93"/>
        <v>0.18856067124286024</v>
      </c>
      <c r="J483">
        <f>IF(A483&gt;0,J482+L482-M482-N482,INDEX(extract[FUND_VALUE], 1))</f>
        <v>40785.671426849127</v>
      </c>
      <c r="K483">
        <f>IF((B483&lt;INDEX(extract[GUARANTEE_END], 1)),INDEX(extract[CURRENT_RATE], 1),INDEX(extract[MINIMUM_RATE], 1))</f>
        <v>0.01</v>
      </c>
      <c r="L483">
        <f t="shared" si="94"/>
        <v>33.833268967770572</v>
      </c>
      <c r="M483">
        <f t="shared" si="95"/>
        <v>428.72956230347842</v>
      </c>
      <c r="N483">
        <f>0</f>
        <v>0</v>
      </c>
      <c r="O483">
        <f>IF((D483&lt;=INDEX(surr_charge_sch_0[POLICY_YEAR],COUNTA(surr_charge_sch_0[POLICY_YEAR]))),INDEX(surr_charge_sch_0[SURRENDER_CHARGE_PERCENT],MATCH(D483, surr_charge_sch_0[POLICY_YEAR])),INDEX(surr_charge_sch_0[SURRENDER_CHARGE_PERCENT],COUNTA(surr_charge_sch_0[SURRENDER_CHARGE_PERCENT])))</f>
        <v>0</v>
      </c>
      <c r="P483">
        <f>IF((A483=0),INDEX(extract[AVAILABLE_FPWD], 1),(IF(MOD(C483, 12)=0,J483*INDEX(extract[FREE_PWD_PERCENT], 1),P482)))</f>
        <v>4366.018940863235</v>
      </c>
      <c r="Q483">
        <f t="shared" si="96"/>
        <v>36419.652485985891</v>
      </c>
      <c r="R483">
        <f t="shared" si="97"/>
        <v>0</v>
      </c>
      <c r="S483">
        <f t="shared" si="98"/>
        <v>40785.671426849127</v>
      </c>
      <c r="T483">
        <f t="shared" si="99"/>
        <v>7690.5735813374167</v>
      </c>
      <c r="U483">
        <f t="shared" si="100"/>
        <v>0</v>
      </c>
      <c r="V483">
        <f t="shared" si="101"/>
        <v>32435.895781019346</v>
      </c>
      <c r="W483">
        <f t="shared" si="102"/>
        <v>40126.469362356765</v>
      </c>
      <c r="X483">
        <f t="shared" si="103"/>
        <v>95873.677984339738</v>
      </c>
    </row>
    <row r="484" spans="1:24" x14ac:dyDescent="0.3">
      <c r="A484">
        <v>482</v>
      </c>
      <c r="B484">
        <f>IF(A484&gt;0,EOMONTH(B483,1),INDEX(extract[VALUATION_DATE], 1))</f>
        <v>59961</v>
      </c>
      <c r="C484">
        <f>IF(A484=0,DAYS360(INDEX(extract[ISSUE_DATE], 1),B484)/30,C483+1)</f>
        <v>500</v>
      </c>
      <c r="D484">
        <f t="shared" si="91"/>
        <v>42</v>
      </c>
      <c r="E484">
        <f>INDEX(extract[ISSUE_AGE], 1)+D484-1</f>
        <v>89</v>
      </c>
      <c r="F484">
        <f>INDEX(mortality_0[PROBABILITY],MATCH(E484, mortality_0[AGE]))</f>
        <v>0.119098</v>
      </c>
      <c r="G484">
        <f t="shared" si="92"/>
        <v>1.0511769141092198E-2</v>
      </c>
      <c r="H484">
        <f>INDEX(valuation_rate_0[rate],0+1)</f>
        <v>4.2500000000000003E-2</v>
      </c>
      <c r="I484">
        <f t="shared" si="93"/>
        <v>0.18790778657727922</v>
      </c>
      <c r="J484">
        <f>IF(A484&gt;0,J483+L483-M483-N483,INDEX(extract[FUND_VALUE], 1))</f>
        <v>40390.775133513416</v>
      </c>
      <c r="K484">
        <f>IF((B484&lt;INDEX(extract[GUARANTEE_END], 1)),INDEX(extract[CURRENT_RATE], 1),INDEX(extract[MINIMUM_RATE], 1))</f>
        <v>0.01</v>
      </c>
      <c r="L484">
        <f t="shared" si="94"/>
        <v>33.505687441234578</v>
      </c>
      <c r="M484">
        <f t="shared" si="95"/>
        <v>424.57850363326042</v>
      </c>
      <c r="N484">
        <f>0</f>
        <v>0</v>
      </c>
      <c r="O484">
        <f>IF((D484&lt;=INDEX(surr_charge_sch_0[POLICY_YEAR],COUNTA(surr_charge_sch_0[POLICY_YEAR]))),INDEX(surr_charge_sch_0[SURRENDER_CHARGE_PERCENT],MATCH(D484, surr_charge_sch_0[POLICY_YEAR])),INDEX(surr_charge_sch_0[SURRENDER_CHARGE_PERCENT],COUNTA(surr_charge_sch_0[SURRENDER_CHARGE_PERCENT])))</f>
        <v>0</v>
      </c>
      <c r="P484">
        <f>IF((A484=0),INDEX(extract[AVAILABLE_FPWD], 1),(IF(MOD(C484, 12)=0,J484*INDEX(extract[FREE_PWD_PERCENT], 1),P483)))</f>
        <v>4366.018940863235</v>
      </c>
      <c r="Q484">
        <f t="shared" si="96"/>
        <v>36024.75619265018</v>
      </c>
      <c r="R484">
        <f t="shared" si="97"/>
        <v>0</v>
      </c>
      <c r="S484">
        <f t="shared" si="98"/>
        <v>40390.775133513416</v>
      </c>
      <c r="T484">
        <f t="shared" si="99"/>
        <v>7589.7411534791154</v>
      </c>
      <c r="U484">
        <f t="shared" si="100"/>
        <v>0</v>
      </c>
      <c r="V484">
        <f t="shared" si="101"/>
        <v>32516.737315068949</v>
      </c>
      <c r="W484">
        <f t="shared" si="102"/>
        <v>40106.478468548063</v>
      </c>
      <c r="X484">
        <f t="shared" si="103"/>
        <v>95873.677984339738</v>
      </c>
    </row>
    <row r="485" spans="1:24" x14ac:dyDescent="0.3">
      <c r="A485">
        <v>483</v>
      </c>
      <c r="B485">
        <f>IF(A485&gt;0,EOMONTH(B484,1),INDEX(extract[VALUATION_DATE], 1))</f>
        <v>59992</v>
      </c>
      <c r="C485">
        <f>IF(A485=0,DAYS360(INDEX(extract[ISSUE_DATE], 1),B485)/30,C484+1)</f>
        <v>501</v>
      </c>
      <c r="D485">
        <f t="shared" si="91"/>
        <v>42</v>
      </c>
      <c r="E485">
        <f>INDEX(extract[ISSUE_AGE], 1)+D485-1</f>
        <v>89</v>
      </c>
      <c r="F485">
        <f>INDEX(mortality_0[PROBABILITY],MATCH(E485, mortality_0[AGE]))</f>
        <v>0.119098</v>
      </c>
      <c r="G485">
        <f t="shared" si="92"/>
        <v>1.0511769141092198E-2</v>
      </c>
      <c r="H485">
        <f>INDEX(valuation_rate_0[rate],0+1)</f>
        <v>4.2500000000000003E-2</v>
      </c>
      <c r="I485">
        <f t="shared" si="93"/>
        <v>0.18725716250179761</v>
      </c>
      <c r="J485">
        <f>IF(A485&gt;0,J484+L484-M484-N484,INDEX(extract[FUND_VALUE], 1))</f>
        <v>39999.702317321389</v>
      </c>
      <c r="K485">
        <f>IF((B485&lt;INDEX(extract[GUARANTEE_END], 1)),INDEX(extract[CURRENT_RATE], 1),INDEX(extract[MINIMUM_RATE], 1))</f>
        <v>0.01</v>
      </c>
      <c r="L485">
        <f t="shared" si="94"/>
        <v>33.181277634718597</v>
      </c>
      <c r="M485">
        <f t="shared" si="95"/>
        <v>420.46763647209303</v>
      </c>
      <c r="N485">
        <f>0</f>
        <v>0</v>
      </c>
      <c r="O485">
        <f>IF((D485&lt;=INDEX(surr_charge_sch_0[POLICY_YEAR],COUNTA(surr_charge_sch_0[POLICY_YEAR]))),INDEX(surr_charge_sch_0[SURRENDER_CHARGE_PERCENT],MATCH(D485, surr_charge_sch_0[POLICY_YEAR])),INDEX(surr_charge_sch_0[SURRENDER_CHARGE_PERCENT],COUNTA(surr_charge_sch_0[SURRENDER_CHARGE_PERCENT])))</f>
        <v>0</v>
      </c>
      <c r="P485">
        <f>IF((A485=0),INDEX(extract[AVAILABLE_FPWD], 1),(IF(MOD(C485, 12)=0,J485*INDEX(extract[FREE_PWD_PERCENT], 1),P484)))</f>
        <v>4366.018940863235</v>
      </c>
      <c r="Q485">
        <f t="shared" si="96"/>
        <v>35633.683376458153</v>
      </c>
      <c r="R485">
        <f t="shared" si="97"/>
        <v>0</v>
      </c>
      <c r="S485">
        <f t="shared" si="98"/>
        <v>39999.702317321389</v>
      </c>
      <c r="T485">
        <f t="shared" si="99"/>
        <v>7490.2307568581818</v>
      </c>
      <c r="U485">
        <f t="shared" si="100"/>
        <v>0</v>
      </c>
      <c r="V485">
        <f t="shared" si="101"/>
        <v>32596.518921914969</v>
      </c>
      <c r="W485">
        <f t="shared" si="102"/>
        <v>40086.749678773151</v>
      </c>
      <c r="X485">
        <f t="shared" si="103"/>
        <v>95873.677984339738</v>
      </c>
    </row>
    <row r="486" spans="1:24" x14ac:dyDescent="0.3">
      <c r="A486">
        <v>484</v>
      </c>
      <c r="B486">
        <f>IF(A486&gt;0,EOMONTH(B485,1),INDEX(extract[VALUATION_DATE], 1))</f>
        <v>60022</v>
      </c>
      <c r="C486">
        <f>IF(A486=0,DAYS360(INDEX(extract[ISSUE_DATE], 1),B486)/30,C485+1)</f>
        <v>502</v>
      </c>
      <c r="D486">
        <f t="shared" si="91"/>
        <v>42</v>
      </c>
      <c r="E486">
        <f>INDEX(extract[ISSUE_AGE], 1)+D486-1</f>
        <v>89</v>
      </c>
      <c r="F486">
        <f>INDEX(mortality_0[PROBABILITY],MATCH(E486, mortality_0[AGE]))</f>
        <v>0.119098</v>
      </c>
      <c r="G486">
        <f t="shared" si="92"/>
        <v>1.0511769141092198E-2</v>
      </c>
      <c r="H486">
        <f>INDEX(valuation_rate_0[rate],0+1)</f>
        <v>4.2500000000000003E-2</v>
      </c>
      <c r="I486">
        <f t="shared" si="93"/>
        <v>0.18660879118920201</v>
      </c>
      <c r="J486">
        <f>IF(A486&gt;0,J485+L485-M485-N485,INDEX(extract[FUND_VALUE], 1))</f>
        <v>39612.415958484016</v>
      </c>
      <c r="K486">
        <f>IF((B486&lt;INDEX(extract[GUARANTEE_END], 1)),INDEX(extract[CURRENT_RATE], 1),INDEX(extract[MINIMUM_RATE], 1))</f>
        <v>0.01</v>
      </c>
      <c r="L486">
        <f t="shared" si="94"/>
        <v>32.860008838896654</v>
      </c>
      <c r="M486">
        <f t="shared" si="95"/>
        <v>416.3965716765004</v>
      </c>
      <c r="N486">
        <f>0</f>
        <v>0</v>
      </c>
      <c r="O486">
        <f>IF((D486&lt;=INDEX(surr_charge_sch_0[POLICY_YEAR],COUNTA(surr_charge_sch_0[POLICY_YEAR]))),INDEX(surr_charge_sch_0[SURRENDER_CHARGE_PERCENT],MATCH(D486, surr_charge_sch_0[POLICY_YEAR])),INDEX(surr_charge_sch_0[SURRENDER_CHARGE_PERCENT],COUNTA(surr_charge_sch_0[SURRENDER_CHARGE_PERCENT])))</f>
        <v>0</v>
      </c>
      <c r="P486">
        <f>IF((A486=0),INDEX(extract[AVAILABLE_FPWD], 1),(IF(MOD(C486, 12)=0,J486*INDEX(extract[FREE_PWD_PERCENT], 1),P485)))</f>
        <v>4366.018940863235</v>
      </c>
      <c r="Q486">
        <f t="shared" si="96"/>
        <v>35246.39701762078</v>
      </c>
      <c r="R486">
        <f t="shared" si="97"/>
        <v>0</v>
      </c>
      <c r="S486">
        <f t="shared" si="98"/>
        <v>39612.415958484016</v>
      </c>
      <c r="T486">
        <f t="shared" si="99"/>
        <v>7392.0250580965576</v>
      </c>
      <c r="U486">
        <f t="shared" si="100"/>
        <v>0</v>
      </c>
      <c r="V486">
        <f t="shared" si="101"/>
        <v>32675.25449844457</v>
      </c>
      <c r="W486">
        <f t="shared" si="102"/>
        <v>40067.279556541129</v>
      </c>
      <c r="X486">
        <f t="shared" si="103"/>
        <v>95873.677984339738</v>
      </c>
    </row>
    <row r="487" spans="1:24" x14ac:dyDescent="0.3">
      <c r="A487">
        <v>485</v>
      </c>
      <c r="B487">
        <f>IF(A487&gt;0,EOMONTH(B486,1),INDEX(extract[VALUATION_DATE], 1))</f>
        <v>60053</v>
      </c>
      <c r="C487">
        <f>IF(A487=0,DAYS360(INDEX(extract[ISSUE_DATE], 1),B487)/30,C486+1)</f>
        <v>503</v>
      </c>
      <c r="D487">
        <f t="shared" si="91"/>
        <v>42</v>
      </c>
      <c r="E487">
        <f>INDEX(extract[ISSUE_AGE], 1)+D487-1</f>
        <v>89</v>
      </c>
      <c r="F487">
        <f>INDEX(mortality_0[PROBABILITY],MATCH(E487, mortality_0[AGE]))</f>
        <v>0.119098</v>
      </c>
      <c r="G487">
        <f t="shared" si="92"/>
        <v>1.0511769141092198E-2</v>
      </c>
      <c r="H487">
        <f>INDEX(valuation_rate_0[rate],0+1)</f>
        <v>4.2500000000000003E-2</v>
      </c>
      <c r="I487">
        <f t="shared" si="93"/>
        <v>0.18596266483938051</v>
      </c>
      <c r="J487">
        <f>IF(A487&gt;0,J486+L486-M486-N486,INDEX(extract[FUND_VALUE], 1))</f>
        <v>39228.879395646414</v>
      </c>
      <c r="K487">
        <f>IF((B487&lt;INDEX(extract[GUARANTEE_END], 1)),INDEX(extract[CURRENT_RATE], 1),INDEX(extract[MINIMUM_RATE], 1))</f>
        <v>0.01</v>
      </c>
      <c r="L487">
        <f t="shared" si="94"/>
        <v>32.541850641777543</v>
      </c>
      <c r="M487">
        <f t="shared" si="95"/>
        <v>412.36492387078351</v>
      </c>
      <c r="N487">
        <f>0</f>
        <v>0</v>
      </c>
      <c r="O487">
        <f>IF((D487&lt;=INDEX(surr_charge_sch_0[POLICY_YEAR],COUNTA(surr_charge_sch_0[POLICY_YEAR]))),INDEX(surr_charge_sch_0[SURRENDER_CHARGE_PERCENT],MATCH(D487, surr_charge_sch_0[POLICY_YEAR])),INDEX(surr_charge_sch_0[SURRENDER_CHARGE_PERCENT],COUNTA(surr_charge_sch_0[SURRENDER_CHARGE_PERCENT])))</f>
        <v>0</v>
      </c>
      <c r="P487">
        <f>IF((A487=0),INDEX(extract[AVAILABLE_FPWD], 1),(IF(MOD(C487, 12)=0,J487*INDEX(extract[FREE_PWD_PERCENT], 1),P486)))</f>
        <v>4366.018940863235</v>
      </c>
      <c r="Q487">
        <f t="shared" si="96"/>
        <v>34862.860454783178</v>
      </c>
      <c r="R487">
        <f t="shared" si="97"/>
        <v>0</v>
      </c>
      <c r="S487">
        <f t="shared" si="98"/>
        <v>39228.879395646414</v>
      </c>
      <c r="T487">
        <f t="shared" si="99"/>
        <v>7295.106951077074</v>
      </c>
      <c r="U487">
        <f t="shared" si="100"/>
        <v>0</v>
      </c>
      <c r="V487">
        <f t="shared" si="101"/>
        <v>32752.95775934045</v>
      </c>
      <c r="W487">
        <f t="shared" si="102"/>
        <v>40048.064710417522</v>
      </c>
      <c r="X487">
        <f t="shared" si="103"/>
        <v>95873.677984339738</v>
      </c>
    </row>
    <row r="488" spans="1:24" x14ac:dyDescent="0.3">
      <c r="A488">
        <v>486</v>
      </c>
      <c r="B488">
        <f>IF(A488&gt;0,EOMONTH(B487,1),INDEX(extract[VALUATION_DATE], 1))</f>
        <v>60083</v>
      </c>
      <c r="C488">
        <f>IF(A488=0,DAYS360(INDEX(extract[ISSUE_DATE], 1),B488)/30,C487+1)</f>
        <v>504</v>
      </c>
      <c r="D488">
        <f t="shared" si="91"/>
        <v>43</v>
      </c>
      <c r="E488">
        <f>INDEX(extract[ISSUE_AGE], 1)+D488-1</f>
        <v>90</v>
      </c>
      <c r="F488">
        <f>INDEX(mortality_0[PROBABILITY],MATCH(E488, mortality_0[AGE]))</f>
        <v>0.12892600000000001</v>
      </c>
      <c r="G488">
        <f t="shared" si="92"/>
        <v>1.1436462900272004E-2</v>
      </c>
      <c r="H488">
        <f>INDEX(valuation_rate_0[rate],0+1)</f>
        <v>4.2500000000000003E-2</v>
      </c>
      <c r="I488">
        <f t="shared" si="93"/>
        <v>0.18531877567922875</v>
      </c>
      <c r="J488">
        <f>IF(A488&gt;0,J487+L487-M487-N487,INDEX(extract[FUND_VALUE], 1))</f>
        <v>38849.056322417411</v>
      </c>
      <c r="K488">
        <f>IF((B488&lt;INDEX(extract[GUARANTEE_END], 1)),INDEX(extract[CURRENT_RATE], 1),INDEX(extract[MINIMUM_RATE], 1))</f>
        <v>0.01</v>
      </c>
      <c r="L488">
        <f t="shared" si="94"/>
        <v>32.226772925825991</v>
      </c>
      <c r="M488">
        <f t="shared" si="95"/>
        <v>444.29579134190425</v>
      </c>
      <c r="N488">
        <f>0</f>
        <v>0</v>
      </c>
      <c r="O488">
        <f>IF((D488&lt;=INDEX(surr_charge_sch_0[POLICY_YEAR],COUNTA(surr_charge_sch_0[POLICY_YEAR]))),INDEX(surr_charge_sch_0[SURRENDER_CHARGE_PERCENT],MATCH(D488, surr_charge_sch_0[POLICY_YEAR])),INDEX(surr_charge_sch_0[SURRENDER_CHARGE_PERCENT],COUNTA(surr_charge_sch_0[SURRENDER_CHARGE_PERCENT])))</f>
        <v>0</v>
      </c>
      <c r="P488">
        <f>IF((A488=0),INDEX(extract[AVAILABLE_FPWD], 1),(IF(MOD(C488, 12)=0,J488*INDEX(extract[FREE_PWD_PERCENT], 1),P487)))</f>
        <v>3884.9056322417414</v>
      </c>
      <c r="Q488">
        <f t="shared" si="96"/>
        <v>34964.150690175673</v>
      </c>
      <c r="R488">
        <f t="shared" si="97"/>
        <v>0</v>
      </c>
      <c r="S488">
        <f t="shared" si="98"/>
        <v>38849.056322417411</v>
      </c>
      <c r="T488">
        <f t="shared" si="99"/>
        <v>7199.4595539637958</v>
      </c>
      <c r="U488">
        <f t="shared" si="100"/>
        <v>0</v>
      </c>
      <c r="V488">
        <f t="shared" si="101"/>
        <v>32829.642239469751</v>
      </c>
      <c r="W488">
        <f t="shared" si="102"/>
        <v>40029.101793433547</v>
      </c>
      <c r="X488">
        <f t="shared" si="103"/>
        <v>95873.677984339738</v>
      </c>
    </row>
    <row r="489" spans="1:24" x14ac:dyDescent="0.3">
      <c r="A489">
        <v>487</v>
      </c>
      <c r="B489">
        <f>IF(A489&gt;0,EOMONTH(B488,1),INDEX(extract[VALUATION_DATE], 1))</f>
        <v>60114</v>
      </c>
      <c r="C489">
        <f>IF(A489=0,DAYS360(INDEX(extract[ISSUE_DATE], 1),B489)/30,C488+1)</f>
        <v>505</v>
      </c>
      <c r="D489">
        <f t="shared" si="91"/>
        <v>43</v>
      </c>
      <c r="E489">
        <f>INDEX(extract[ISSUE_AGE], 1)+D489-1</f>
        <v>90</v>
      </c>
      <c r="F489">
        <f>INDEX(mortality_0[PROBABILITY],MATCH(E489, mortality_0[AGE]))</f>
        <v>0.12892600000000001</v>
      </c>
      <c r="G489">
        <f t="shared" si="92"/>
        <v>1.1436462900272004E-2</v>
      </c>
      <c r="H489">
        <f>INDEX(valuation_rate_0[rate],0+1)</f>
        <v>4.2500000000000003E-2</v>
      </c>
      <c r="I489">
        <f t="shared" si="93"/>
        <v>0.18467711596255651</v>
      </c>
      <c r="J489">
        <f>IF(A489&gt;0,J488+L488-M488-N488,INDEX(extract[FUND_VALUE], 1))</f>
        <v>38436.987304001334</v>
      </c>
      <c r="K489">
        <f>IF((B489&lt;INDEX(extract[GUARANTEE_END], 1)),INDEX(extract[CURRENT_RATE], 1),INDEX(extract[MINIMUM_RATE], 1))</f>
        <v>0.01</v>
      </c>
      <c r="L489">
        <f t="shared" si="94"/>
        <v>31.884945969308642</v>
      </c>
      <c r="M489">
        <f t="shared" si="95"/>
        <v>439.58317930043728</v>
      </c>
      <c r="N489">
        <f>0</f>
        <v>0</v>
      </c>
      <c r="O489">
        <f>IF((D489&lt;=INDEX(surr_charge_sch_0[POLICY_YEAR],COUNTA(surr_charge_sch_0[POLICY_YEAR]))),INDEX(surr_charge_sch_0[SURRENDER_CHARGE_PERCENT],MATCH(D489, surr_charge_sch_0[POLICY_YEAR])),INDEX(surr_charge_sch_0[SURRENDER_CHARGE_PERCENT],COUNTA(surr_charge_sch_0[SURRENDER_CHARGE_PERCENT])))</f>
        <v>0</v>
      </c>
      <c r="P489">
        <f>IF((A489=0),INDEX(extract[AVAILABLE_FPWD], 1),(IF(MOD(C489, 12)=0,J489*INDEX(extract[FREE_PWD_PERCENT], 1),P488)))</f>
        <v>3884.9056322417414</v>
      </c>
      <c r="Q489">
        <f t="shared" si="96"/>
        <v>34552.081671759595</v>
      </c>
      <c r="R489">
        <f t="shared" si="97"/>
        <v>0</v>
      </c>
      <c r="S489">
        <f t="shared" si="98"/>
        <v>38436.987304001334</v>
      </c>
      <c r="T489">
        <f t="shared" si="99"/>
        <v>7098.4319615923669</v>
      </c>
      <c r="U489">
        <f t="shared" si="100"/>
        <v>0</v>
      </c>
      <c r="V489">
        <f t="shared" si="101"/>
        <v>32911.97859156067</v>
      </c>
      <c r="W489">
        <f t="shared" si="102"/>
        <v>40010.410553153037</v>
      </c>
      <c r="X489">
        <f t="shared" si="103"/>
        <v>95873.677984339738</v>
      </c>
    </row>
    <row r="490" spans="1:24" x14ac:dyDescent="0.3">
      <c r="A490">
        <v>488</v>
      </c>
      <c r="B490">
        <f>IF(A490&gt;0,EOMONTH(B489,1),INDEX(extract[VALUATION_DATE], 1))</f>
        <v>60145</v>
      </c>
      <c r="C490">
        <f>IF(A490=0,DAYS360(INDEX(extract[ISSUE_DATE], 1),B490)/30,C489+1)</f>
        <v>506</v>
      </c>
      <c r="D490">
        <f t="shared" si="91"/>
        <v>43</v>
      </c>
      <c r="E490">
        <f>INDEX(extract[ISSUE_AGE], 1)+D490-1</f>
        <v>90</v>
      </c>
      <c r="F490">
        <f>INDEX(mortality_0[PROBABILITY],MATCH(E490, mortality_0[AGE]))</f>
        <v>0.12892600000000001</v>
      </c>
      <c r="G490">
        <f t="shared" si="92"/>
        <v>1.1436462900272004E-2</v>
      </c>
      <c r="H490">
        <f>INDEX(valuation_rate_0[rate],0+1)</f>
        <v>4.2500000000000003E-2</v>
      </c>
      <c r="I490">
        <f t="shared" si="93"/>
        <v>0.18403767796999448</v>
      </c>
      <c r="J490">
        <f>IF(A490&gt;0,J489+L489-M489-N489,INDEX(extract[FUND_VALUE], 1))</f>
        <v>38029.289070670202</v>
      </c>
      <c r="K490">
        <f>IF((B490&lt;INDEX(extract[GUARANTEE_END], 1)),INDEX(extract[CURRENT_RATE], 1),INDEX(extract[MINIMUM_RATE], 1))</f>
        <v>0.01</v>
      </c>
      <c r="L490">
        <f t="shared" si="94"/>
        <v>31.546744745608873</v>
      </c>
      <c r="M490">
        <f t="shared" si="95"/>
        <v>434.92055358043939</v>
      </c>
      <c r="N490">
        <f>0</f>
        <v>0</v>
      </c>
      <c r="O490">
        <f>IF((D490&lt;=INDEX(surr_charge_sch_0[POLICY_YEAR],COUNTA(surr_charge_sch_0[POLICY_YEAR]))),INDEX(surr_charge_sch_0[SURRENDER_CHARGE_PERCENT],MATCH(D490, surr_charge_sch_0[POLICY_YEAR])),INDEX(surr_charge_sch_0[SURRENDER_CHARGE_PERCENT],COUNTA(surr_charge_sch_0[SURRENDER_CHARGE_PERCENT])))</f>
        <v>0</v>
      </c>
      <c r="P490">
        <f>IF((A490=0),INDEX(extract[AVAILABLE_FPWD], 1),(IF(MOD(C490, 12)=0,J490*INDEX(extract[FREE_PWD_PERCENT], 1),P489)))</f>
        <v>3884.9056322417414</v>
      </c>
      <c r="Q490">
        <f t="shared" si="96"/>
        <v>34144.383438428464</v>
      </c>
      <c r="R490">
        <f t="shared" si="97"/>
        <v>0</v>
      </c>
      <c r="S490">
        <f t="shared" si="98"/>
        <v>38029.289070670202</v>
      </c>
      <c r="T490">
        <f t="shared" si="99"/>
        <v>6998.8220554158333</v>
      </c>
      <c r="U490">
        <f t="shared" si="100"/>
        <v>0</v>
      </c>
      <c r="V490">
        <f t="shared" si="101"/>
        <v>32993.159545339528</v>
      </c>
      <c r="W490">
        <f t="shared" si="102"/>
        <v>39991.98160075536</v>
      </c>
      <c r="X490">
        <f t="shared" si="103"/>
        <v>95873.677984339738</v>
      </c>
    </row>
    <row r="491" spans="1:24" x14ac:dyDescent="0.3">
      <c r="A491">
        <v>489</v>
      </c>
      <c r="B491">
        <f>IF(A491&gt;0,EOMONTH(B490,1),INDEX(extract[VALUATION_DATE], 1))</f>
        <v>60175</v>
      </c>
      <c r="C491">
        <f>IF(A491=0,DAYS360(INDEX(extract[ISSUE_DATE], 1),B491)/30,C490+1)</f>
        <v>507</v>
      </c>
      <c r="D491">
        <f t="shared" si="91"/>
        <v>43</v>
      </c>
      <c r="E491">
        <f>INDEX(extract[ISSUE_AGE], 1)+D491-1</f>
        <v>90</v>
      </c>
      <c r="F491">
        <f>INDEX(mortality_0[PROBABILITY],MATCH(E491, mortality_0[AGE]))</f>
        <v>0.12892600000000001</v>
      </c>
      <c r="G491">
        <f t="shared" si="92"/>
        <v>1.1436462900272004E-2</v>
      </c>
      <c r="H491">
        <f>INDEX(valuation_rate_0[rate],0+1)</f>
        <v>4.2500000000000003E-2</v>
      </c>
      <c r="I491">
        <f t="shared" si="93"/>
        <v>0.1834004540089014</v>
      </c>
      <c r="J491">
        <f>IF(A491&gt;0,J490+L490-M490-N490,INDEX(extract[FUND_VALUE], 1))</f>
        <v>37625.915261835376</v>
      </c>
      <c r="K491">
        <f>IF((B491&lt;INDEX(extract[GUARANTEE_END], 1)),INDEX(extract[CURRENT_RATE], 1),INDEX(extract[MINIMUM_RATE], 1))</f>
        <v>0.01</v>
      </c>
      <c r="L491">
        <f t="shared" si="94"/>
        <v>31.212130796851405</v>
      </c>
      <c r="M491">
        <f t="shared" si="95"/>
        <v>430.30738398075846</v>
      </c>
      <c r="N491">
        <f>0</f>
        <v>0</v>
      </c>
      <c r="O491">
        <f>IF((D491&lt;=INDEX(surr_charge_sch_0[POLICY_YEAR],COUNTA(surr_charge_sch_0[POLICY_YEAR]))),INDEX(surr_charge_sch_0[SURRENDER_CHARGE_PERCENT],MATCH(D491, surr_charge_sch_0[POLICY_YEAR])),INDEX(surr_charge_sch_0[SURRENDER_CHARGE_PERCENT],COUNTA(surr_charge_sch_0[SURRENDER_CHARGE_PERCENT])))</f>
        <v>0</v>
      </c>
      <c r="P491">
        <f>IF((A491=0),INDEX(extract[AVAILABLE_FPWD], 1),(IF(MOD(C491, 12)=0,J491*INDEX(extract[FREE_PWD_PERCENT], 1),P490)))</f>
        <v>3884.9056322417414</v>
      </c>
      <c r="Q491">
        <f t="shared" si="96"/>
        <v>33741.009629593638</v>
      </c>
      <c r="R491">
        <f t="shared" si="97"/>
        <v>0</v>
      </c>
      <c r="S491">
        <f t="shared" si="98"/>
        <v>37625.915261835376</v>
      </c>
      <c r="T491">
        <f t="shared" si="99"/>
        <v>6900.6099415210601</v>
      </c>
      <c r="U491">
        <f t="shared" si="100"/>
        <v>0</v>
      </c>
      <c r="V491">
        <f t="shared" si="101"/>
        <v>33073.201314121899</v>
      </c>
      <c r="W491">
        <f t="shared" si="102"/>
        <v>39973.811255642962</v>
      </c>
      <c r="X491">
        <f t="shared" si="103"/>
        <v>95873.677984339738</v>
      </c>
    </row>
    <row r="492" spans="1:24" x14ac:dyDescent="0.3">
      <c r="A492">
        <v>490</v>
      </c>
      <c r="B492">
        <f>IF(A492&gt;0,EOMONTH(B491,1),INDEX(extract[VALUATION_DATE], 1))</f>
        <v>60206</v>
      </c>
      <c r="C492">
        <f>IF(A492=0,DAYS360(INDEX(extract[ISSUE_DATE], 1),B492)/30,C491+1)</f>
        <v>508</v>
      </c>
      <c r="D492">
        <f t="shared" si="91"/>
        <v>43</v>
      </c>
      <c r="E492">
        <f>INDEX(extract[ISSUE_AGE], 1)+D492-1</f>
        <v>90</v>
      </c>
      <c r="F492">
        <f>INDEX(mortality_0[PROBABILITY],MATCH(E492, mortality_0[AGE]))</f>
        <v>0.12892600000000001</v>
      </c>
      <c r="G492">
        <f t="shared" si="92"/>
        <v>1.1436462900272004E-2</v>
      </c>
      <c r="H492">
        <f>INDEX(valuation_rate_0[rate],0+1)</f>
        <v>4.2500000000000003E-2</v>
      </c>
      <c r="I492">
        <f t="shared" si="93"/>
        <v>0.18276543641327145</v>
      </c>
      <c r="J492">
        <f>IF(A492&gt;0,J491+L491-M491-N491,INDEX(extract[FUND_VALUE], 1))</f>
        <v>37226.82000865147</v>
      </c>
      <c r="K492">
        <f>IF((B492&lt;INDEX(extract[GUARANTEE_END], 1)),INDEX(extract[CURRENT_RATE], 1),INDEX(extract[MINIMUM_RATE], 1))</f>
        <v>0.01</v>
      </c>
      <c r="L492">
        <f t="shared" si="94"/>
        <v>30.881066073080721</v>
      </c>
      <c r="M492">
        <f t="shared" si="95"/>
        <v>425.74314592404608</v>
      </c>
      <c r="N492">
        <f>0</f>
        <v>0</v>
      </c>
      <c r="O492">
        <f>IF((D492&lt;=INDEX(surr_charge_sch_0[POLICY_YEAR],COUNTA(surr_charge_sch_0[POLICY_YEAR]))),INDEX(surr_charge_sch_0[SURRENDER_CHARGE_PERCENT],MATCH(D492, surr_charge_sch_0[POLICY_YEAR])),INDEX(surr_charge_sch_0[SURRENDER_CHARGE_PERCENT],COUNTA(surr_charge_sch_0[SURRENDER_CHARGE_PERCENT])))</f>
        <v>0</v>
      </c>
      <c r="P492">
        <f>IF((A492=0),INDEX(extract[AVAILABLE_FPWD], 1),(IF(MOD(C492, 12)=0,J492*INDEX(extract[FREE_PWD_PERCENT], 1),P491)))</f>
        <v>3884.9056322417414</v>
      </c>
      <c r="Q492">
        <f t="shared" si="96"/>
        <v>33341.914376409732</v>
      </c>
      <c r="R492">
        <f t="shared" si="97"/>
        <v>0</v>
      </c>
      <c r="S492">
        <f t="shared" si="98"/>
        <v>37226.82000865147</v>
      </c>
      <c r="T492">
        <f t="shared" si="99"/>
        <v>6803.7760051594914</v>
      </c>
      <c r="U492">
        <f t="shared" si="100"/>
        <v>0</v>
      </c>
      <c r="V492">
        <f t="shared" si="101"/>
        <v>33152.119883707353</v>
      </c>
      <c r="W492">
        <f t="shared" si="102"/>
        <v>39955.895888866842</v>
      </c>
      <c r="X492">
        <f t="shared" si="103"/>
        <v>95873.677984339738</v>
      </c>
    </row>
    <row r="493" spans="1:24" x14ac:dyDescent="0.3">
      <c r="A493">
        <v>491</v>
      </c>
      <c r="B493">
        <f>IF(A493&gt;0,EOMONTH(B492,1),INDEX(extract[VALUATION_DATE], 1))</f>
        <v>60236</v>
      </c>
      <c r="C493">
        <f>IF(A493=0,DAYS360(INDEX(extract[ISSUE_DATE], 1),B493)/30,C492+1)</f>
        <v>509</v>
      </c>
      <c r="D493">
        <f t="shared" si="91"/>
        <v>43</v>
      </c>
      <c r="E493">
        <f>INDEX(extract[ISSUE_AGE], 1)+D493-1</f>
        <v>90</v>
      </c>
      <c r="F493">
        <f>INDEX(mortality_0[PROBABILITY],MATCH(E493, mortality_0[AGE]))</f>
        <v>0.12892600000000001</v>
      </c>
      <c r="G493">
        <f t="shared" si="92"/>
        <v>1.1436462900272004E-2</v>
      </c>
      <c r="H493">
        <f>INDEX(valuation_rate_0[rate],0+1)</f>
        <v>4.2500000000000003E-2</v>
      </c>
      <c r="I493">
        <f t="shared" si="93"/>
        <v>0.18213261754364216</v>
      </c>
      <c r="J493">
        <f>IF(A493&gt;0,J492+L492-M492-N492,INDEX(extract[FUND_VALUE], 1))</f>
        <v>36831.957928800504</v>
      </c>
      <c r="K493">
        <f>IF((B493&lt;INDEX(extract[GUARANTEE_END], 1)),INDEX(extract[CURRENT_RATE], 1),INDEX(extract[MINIMUM_RATE], 1))</f>
        <v>0.01</v>
      </c>
      <c r="L493">
        <f t="shared" si="94"/>
        <v>30.553512927934349</v>
      </c>
      <c r="M493">
        <f t="shared" si="95"/>
        <v>421.22732039710627</v>
      </c>
      <c r="N493">
        <f>0</f>
        <v>0</v>
      </c>
      <c r="O493">
        <f>IF((D493&lt;=INDEX(surr_charge_sch_0[POLICY_YEAR],COUNTA(surr_charge_sch_0[POLICY_YEAR]))),INDEX(surr_charge_sch_0[SURRENDER_CHARGE_PERCENT],MATCH(D493, surr_charge_sch_0[POLICY_YEAR])),INDEX(surr_charge_sch_0[SURRENDER_CHARGE_PERCENT],COUNTA(surr_charge_sch_0[SURRENDER_CHARGE_PERCENT])))</f>
        <v>0</v>
      </c>
      <c r="P493">
        <f>IF((A493=0),INDEX(extract[AVAILABLE_FPWD], 1),(IF(MOD(C493, 12)=0,J493*INDEX(extract[FREE_PWD_PERCENT], 1),P492)))</f>
        <v>3884.9056322417414</v>
      </c>
      <c r="Q493">
        <f t="shared" si="96"/>
        <v>32947.052296558766</v>
      </c>
      <c r="R493">
        <f t="shared" si="97"/>
        <v>0</v>
      </c>
      <c r="S493">
        <f t="shared" si="98"/>
        <v>36831.957928800504</v>
      </c>
      <c r="T493">
        <f t="shared" si="99"/>
        <v>6708.3009068297406</v>
      </c>
      <c r="U493">
        <f t="shared" si="100"/>
        <v>0</v>
      </c>
      <c r="V493">
        <f t="shared" si="101"/>
        <v>33229.931015572118</v>
      </c>
      <c r="W493">
        <f t="shared" si="102"/>
        <v>39938.231922401857</v>
      </c>
      <c r="X493">
        <f t="shared" si="103"/>
        <v>95873.677984339738</v>
      </c>
    </row>
    <row r="494" spans="1:24" x14ac:dyDescent="0.3">
      <c r="A494">
        <v>492</v>
      </c>
      <c r="B494">
        <f>IF(A494&gt;0,EOMONTH(B493,1),INDEX(extract[VALUATION_DATE], 1))</f>
        <v>60267</v>
      </c>
      <c r="C494">
        <f>IF(A494=0,DAYS360(INDEX(extract[ISSUE_DATE], 1),B494)/30,C493+1)</f>
        <v>510</v>
      </c>
      <c r="D494">
        <f t="shared" si="91"/>
        <v>43</v>
      </c>
      <c r="E494">
        <f>INDEX(extract[ISSUE_AGE], 1)+D494-1</f>
        <v>90</v>
      </c>
      <c r="F494">
        <f>INDEX(mortality_0[PROBABILITY],MATCH(E494, mortality_0[AGE]))</f>
        <v>0.12892600000000001</v>
      </c>
      <c r="G494">
        <f t="shared" si="92"/>
        <v>1.1436462900272004E-2</v>
      </c>
      <c r="H494">
        <f>INDEX(valuation_rate_0[rate],0+1)</f>
        <v>4.2500000000000003E-2</v>
      </c>
      <c r="I494">
        <f t="shared" si="93"/>
        <v>0.18150198978700235</v>
      </c>
      <c r="J494">
        <f>IF(A494&gt;0,J493+L493-M493-N493,INDEX(extract[FUND_VALUE], 1))</f>
        <v>36441.284121331337</v>
      </c>
      <c r="K494">
        <f>IF((B494&lt;INDEX(extract[GUARANTEE_END], 1)),INDEX(extract[CURRENT_RATE], 1),INDEX(extract[MINIMUM_RATE], 1))</f>
        <v>0.01</v>
      </c>
      <c r="L494">
        <f t="shared" si="94"/>
        <v>30.22943411436194</v>
      </c>
      <c r="M494">
        <f t="shared" si="95"/>
        <v>416.7593938918771</v>
      </c>
      <c r="N494">
        <f>0</f>
        <v>0</v>
      </c>
      <c r="O494">
        <f>IF((D494&lt;=INDEX(surr_charge_sch_0[POLICY_YEAR],COUNTA(surr_charge_sch_0[POLICY_YEAR]))),INDEX(surr_charge_sch_0[SURRENDER_CHARGE_PERCENT],MATCH(D494, surr_charge_sch_0[POLICY_YEAR])),INDEX(surr_charge_sch_0[SURRENDER_CHARGE_PERCENT],COUNTA(surr_charge_sch_0[SURRENDER_CHARGE_PERCENT])))</f>
        <v>0</v>
      </c>
      <c r="P494">
        <f>IF((A494=0),INDEX(extract[AVAILABLE_FPWD], 1),(IF(MOD(C494, 12)=0,J494*INDEX(extract[FREE_PWD_PERCENT], 1),P493)))</f>
        <v>3884.9056322417414</v>
      </c>
      <c r="Q494">
        <f t="shared" si="96"/>
        <v>32556.378489089595</v>
      </c>
      <c r="R494">
        <f t="shared" si="97"/>
        <v>0</v>
      </c>
      <c r="S494">
        <f t="shared" si="98"/>
        <v>36441.284121331337</v>
      </c>
      <c r="T494">
        <f t="shared" si="99"/>
        <v>6614.1655784151317</v>
      </c>
      <c r="U494">
        <f t="shared" si="100"/>
        <v>0</v>
      </c>
      <c r="V494">
        <f t="shared" si="101"/>
        <v>33306.650250016937</v>
      </c>
      <c r="W494">
        <f t="shared" si="102"/>
        <v>39920.815828432067</v>
      </c>
      <c r="X494">
        <f t="shared" si="103"/>
        <v>95873.677984339738</v>
      </c>
    </row>
    <row r="495" spans="1:24" x14ac:dyDescent="0.3">
      <c r="A495">
        <v>493</v>
      </c>
      <c r="B495">
        <f>IF(A495&gt;0,EOMONTH(B494,1),INDEX(extract[VALUATION_DATE], 1))</f>
        <v>60298</v>
      </c>
      <c r="C495">
        <f>IF(A495=0,DAYS360(INDEX(extract[ISSUE_DATE], 1),B495)/30,C494+1)</f>
        <v>511</v>
      </c>
      <c r="D495">
        <f t="shared" si="91"/>
        <v>43</v>
      </c>
      <c r="E495">
        <f>INDEX(extract[ISSUE_AGE], 1)+D495-1</f>
        <v>90</v>
      </c>
      <c r="F495">
        <f>INDEX(mortality_0[PROBABILITY],MATCH(E495, mortality_0[AGE]))</f>
        <v>0.12892600000000001</v>
      </c>
      <c r="G495">
        <f t="shared" si="92"/>
        <v>1.1436462900272004E-2</v>
      </c>
      <c r="H495">
        <f>INDEX(valuation_rate_0[rate],0+1)</f>
        <v>4.2500000000000003E-2</v>
      </c>
      <c r="I495">
        <f t="shared" si="93"/>
        <v>0.18087354555670074</v>
      </c>
      <c r="J495">
        <f>IF(A495&gt;0,J494+L494-M494-N494,INDEX(extract[FUND_VALUE], 1))</f>
        <v>36054.754161553821</v>
      </c>
      <c r="K495">
        <f>IF((B495&lt;INDEX(extract[GUARANTEE_END], 1)),INDEX(extract[CURRENT_RATE], 1),INDEX(extract[MINIMUM_RATE], 1))</f>
        <v>0.01</v>
      </c>
      <c r="L495">
        <f t="shared" si="94"/>
        <v>29.908792780389803</v>
      </c>
      <c r="M495">
        <f t="shared" si="95"/>
        <v>412.3388583470379</v>
      </c>
      <c r="N495">
        <f>0</f>
        <v>0</v>
      </c>
      <c r="O495">
        <f>IF((D495&lt;=INDEX(surr_charge_sch_0[POLICY_YEAR],COUNTA(surr_charge_sch_0[POLICY_YEAR]))),INDEX(surr_charge_sch_0[SURRENDER_CHARGE_PERCENT],MATCH(D495, surr_charge_sch_0[POLICY_YEAR])),INDEX(surr_charge_sch_0[SURRENDER_CHARGE_PERCENT],COUNTA(surr_charge_sch_0[SURRENDER_CHARGE_PERCENT])))</f>
        <v>0</v>
      </c>
      <c r="P495">
        <f>IF((A495=0),INDEX(extract[AVAILABLE_FPWD], 1),(IF(MOD(C495, 12)=0,J495*INDEX(extract[FREE_PWD_PERCENT], 1),P494)))</f>
        <v>3884.9056322417414</v>
      </c>
      <c r="Q495">
        <f t="shared" si="96"/>
        <v>32169.848529312079</v>
      </c>
      <c r="R495">
        <f t="shared" si="97"/>
        <v>0</v>
      </c>
      <c r="S495">
        <f t="shared" si="98"/>
        <v>36054.754161553821</v>
      </c>
      <c r="T495">
        <f t="shared" si="99"/>
        <v>6521.3512193754505</v>
      </c>
      <c r="U495">
        <f t="shared" si="100"/>
        <v>0</v>
      </c>
      <c r="V495">
        <f t="shared" si="101"/>
        <v>33382.292909270735</v>
      </c>
      <c r="W495">
        <f t="shared" si="102"/>
        <v>39903.644128646185</v>
      </c>
      <c r="X495">
        <f t="shared" si="103"/>
        <v>95873.677984339738</v>
      </c>
    </row>
    <row r="496" spans="1:24" x14ac:dyDescent="0.3">
      <c r="A496">
        <v>494</v>
      </c>
      <c r="B496">
        <f>IF(A496&gt;0,EOMONTH(B495,1),INDEX(extract[VALUATION_DATE], 1))</f>
        <v>60326</v>
      </c>
      <c r="C496">
        <f>IF(A496=0,DAYS360(INDEX(extract[ISSUE_DATE], 1),B496)/30,C495+1)</f>
        <v>512</v>
      </c>
      <c r="D496">
        <f t="shared" si="91"/>
        <v>43</v>
      </c>
      <c r="E496">
        <f>INDEX(extract[ISSUE_AGE], 1)+D496-1</f>
        <v>90</v>
      </c>
      <c r="F496">
        <f>INDEX(mortality_0[PROBABILITY],MATCH(E496, mortality_0[AGE]))</f>
        <v>0.12892600000000001</v>
      </c>
      <c r="G496">
        <f t="shared" si="92"/>
        <v>1.1436462900272004E-2</v>
      </c>
      <c r="H496">
        <f>INDEX(valuation_rate_0[rate],0+1)</f>
        <v>4.2500000000000003E-2</v>
      </c>
      <c r="I496">
        <f t="shared" si="93"/>
        <v>0.18024727729235443</v>
      </c>
      <c r="J496">
        <f>IF(A496&gt;0,J495+L495-M495-N495,INDEX(extract[FUND_VALUE], 1))</f>
        <v>35672.324095987176</v>
      </c>
      <c r="K496">
        <f>IF((B496&lt;INDEX(extract[GUARANTEE_END], 1)),INDEX(extract[CURRENT_RATE], 1),INDEX(extract[MINIMUM_RATE], 1))</f>
        <v>0.01</v>
      </c>
      <c r="L496">
        <f t="shared" si="94"/>
        <v>29.591552464930366</v>
      </c>
      <c r="M496">
        <f t="shared" si="95"/>
        <v>407.96521109023638</v>
      </c>
      <c r="N496">
        <f>0</f>
        <v>0</v>
      </c>
      <c r="O496">
        <f>IF((D496&lt;=INDEX(surr_charge_sch_0[POLICY_YEAR],COUNTA(surr_charge_sch_0[POLICY_YEAR]))),INDEX(surr_charge_sch_0[SURRENDER_CHARGE_PERCENT],MATCH(D496, surr_charge_sch_0[POLICY_YEAR])),INDEX(surr_charge_sch_0[SURRENDER_CHARGE_PERCENT],COUNTA(surr_charge_sch_0[SURRENDER_CHARGE_PERCENT])))</f>
        <v>0</v>
      </c>
      <c r="P496">
        <f>IF((A496=0),INDEX(extract[AVAILABLE_FPWD], 1),(IF(MOD(C496, 12)=0,J496*INDEX(extract[FREE_PWD_PERCENT], 1),P495)))</f>
        <v>3884.9056322417414</v>
      </c>
      <c r="Q496">
        <f t="shared" si="96"/>
        <v>31787.418463745435</v>
      </c>
      <c r="R496">
        <f t="shared" si="97"/>
        <v>0</v>
      </c>
      <c r="S496">
        <f t="shared" si="98"/>
        <v>35672.324095987176</v>
      </c>
      <c r="T496">
        <f t="shared" si="99"/>
        <v>6429.8392929921374</v>
      </c>
      <c r="U496">
        <f t="shared" si="100"/>
        <v>0</v>
      </c>
      <c r="V496">
        <f t="shared" si="101"/>
        <v>33456.874100550769</v>
      </c>
      <c r="W496">
        <f t="shared" si="102"/>
        <v>39886.713393542908</v>
      </c>
      <c r="X496">
        <f t="shared" si="103"/>
        <v>95873.677984339738</v>
      </c>
    </row>
    <row r="497" spans="1:24" x14ac:dyDescent="0.3">
      <c r="A497">
        <v>495</v>
      </c>
      <c r="B497">
        <f>IF(A497&gt;0,EOMONTH(B496,1),INDEX(extract[VALUATION_DATE], 1))</f>
        <v>60357</v>
      </c>
      <c r="C497">
        <f>IF(A497=0,DAYS360(INDEX(extract[ISSUE_DATE], 1),B497)/30,C496+1)</f>
        <v>513</v>
      </c>
      <c r="D497">
        <f t="shared" si="91"/>
        <v>43</v>
      </c>
      <c r="E497">
        <f>INDEX(extract[ISSUE_AGE], 1)+D497-1</f>
        <v>90</v>
      </c>
      <c r="F497">
        <f>INDEX(mortality_0[PROBABILITY],MATCH(E497, mortality_0[AGE]))</f>
        <v>0.12892600000000001</v>
      </c>
      <c r="G497">
        <f t="shared" si="92"/>
        <v>1.1436462900272004E-2</v>
      </c>
      <c r="H497">
        <f>INDEX(valuation_rate_0[rate],0+1)</f>
        <v>4.2500000000000003E-2</v>
      </c>
      <c r="I497">
        <f t="shared" si="93"/>
        <v>0.17962317745975817</v>
      </c>
      <c r="J497">
        <f>IF(A497&gt;0,J496+L496-M496-N496,INDEX(extract[FUND_VALUE], 1))</f>
        <v>35293.950437361869</v>
      </c>
      <c r="K497">
        <f>IF((B497&lt;INDEX(extract[GUARANTEE_END], 1)),INDEX(extract[CURRENT_RATE], 1),INDEX(extract[MINIMUM_RATE], 1))</f>
        <v>0.01</v>
      </c>
      <c r="L497">
        <f t="shared" si="94"/>
        <v>29.277677093636072</v>
      </c>
      <c r="M497">
        <f t="shared" si="95"/>
        <v>403.63795478092788</v>
      </c>
      <c r="N497">
        <f>0</f>
        <v>0</v>
      </c>
      <c r="O497">
        <f>IF((D497&lt;=INDEX(surr_charge_sch_0[POLICY_YEAR],COUNTA(surr_charge_sch_0[POLICY_YEAR]))),INDEX(surr_charge_sch_0[SURRENDER_CHARGE_PERCENT],MATCH(D497, surr_charge_sch_0[POLICY_YEAR])),INDEX(surr_charge_sch_0[SURRENDER_CHARGE_PERCENT],COUNTA(surr_charge_sch_0[SURRENDER_CHARGE_PERCENT])))</f>
        <v>0</v>
      </c>
      <c r="P497">
        <f>IF((A497=0),INDEX(extract[AVAILABLE_FPWD], 1),(IF(MOD(C497, 12)=0,J497*INDEX(extract[FREE_PWD_PERCENT], 1),P496)))</f>
        <v>3884.9056322417414</v>
      </c>
      <c r="Q497">
        <f t="shared" si="96"/>
        <v>31409.044805120127</v>
      </c>
      <c r="R497">
        <f t="shared" si="97"/>
        <v>0</v>
      </c>
      <c r="S497">
        <f t="shared" si="98"/>
        <v>35293.950437361869</v>
      </c>
      <c r="T497">
        <f t="shared" si="99"/>
        <v>6339.6115226661605</v>
      </c>
      <c r="U497">
        <f t="shared" si="100"/>
        <v>0</v>
      </c>
      <c r="V497">
        <f t="shared" si="101"/>
        <v>33530.408719079787</v>
      </c>
      <c r="W497">
        <f t="shared" si="102"/>
        <v>39870.020241745951</v>
      </c>
      <c r="X497">
        <f t="shared" si="103"/>
        <v>95873.677984339738</v>
      </c>
    </row>
    <row r="498" spans="1:24" x14ac:dyDescent="0.3">
      <c r="A498">
        <v>496</v>
      </c>
      <c r="B498">
        <f>IF(A498&gt;0,EOMONTH(B497,1),INDEX(extract[VALUATION_DATE], 1))</f>
        <v>60387</v>
      </c>
      <c r="C498">
        <f>IF(A498=0,DAYS360(INDEX(extract[ISSUE_DATE], 1),B498)/30,C497+1)</f>
        <v>514</v>
      </c>
      <c r="D498">
        <f t="shared" si="91"/>
        <v>43</v>
      </c>
      <c r="E498">
        <f>INDEX(extract[ISSUE_AGE], 1)+D498-1</f>
        <v>90</v>
      </c>
      <c r="F498">
        <f>INDEX(mortality_0[PROBABILITY],MATCH(E498, mortality_0[AGE]))</f>
        <v>0.12892600000000001</v>
      </c>
      <c r="G498">
        <f t="shared" si="92"/>
        <v>1.1436462900272004E-2</v>
      </c>
      <c r="H498">
        <f>INDEX(valuation_rate_0[rate],0+1)</f>
        <v>4.2500000000000003E-2</v>
      </c>
      <c r="I498">
        <f t="shared" si="93"/>
        <v>0.17900123855079358</v>
      </c>
      <c r="J498">
        <f>IF(A498&gt;0,J497+L497-M497-N497,INDEX(extract[FUND_VALUE], 1))</f>
        <v>34919.590159674575</v>
      </c>
      <c r="K498">
        <f>IF((B498&lt;INDEX(extract[GUARANTEE_END], 1)),INDEX(extract[CURRENT_RATE], 1),INDEX(extract[MINIMUM_RATE], 1))</f>
        <v>0.01</v>
      </c>
      <c r="L498">
        <f t="shared" si="94"/>
        <v>28.967130974797247</v>
      </c>
      <c r="M498">
        <f t="shared" si="95"/>
        <v>399.35659735382166</v>
      </c>
      <c r="N498">
        <f>0</f>
        <v>0</v>
      </c>
      <c r="O498">
        <f>IF((D498&lt;=INDEX(surr_charge_sch_0[POLICY_YEAR],COUNTA(surr_charge_sch_0[POLICY_YEAR]))),INDEX(surr_charge_sch_0[SURRENDER_CHARGE_PERCENT],MATCH(D498, surr_charge_sch_0[POLICY_YEAR])),INDEX(surr_charge_sch_0[SURRENDER_CHARGE_PERCENT],COUNTA(surr_charge_sch_0[SURRENDER_CHARGE_PERCENT])))</f>
        <v>0</v>
      </c>
      <c r="P498">
        <f>IF((A498=0),INDEX(extract[AVAILABLE_FPWD], 1),(IF(MOD(C498, 12)=0,J498*INDEX(extract[FREE_PWD_PERCENT], 1),P497)))</f>
        <v>3884.9056322417414</v>
      </c>
      <c r="Q498">
        <f t="shared" si="96"/>
        <v>31034.684527432833</v>
      </c>
      <c r="R498">
        <f t="shared" si="97"/>
        <v>0</v>
      </c>
      <c r="S498">
        <f t="shared" si="98"/>
        <v>34919.590159674575</v>
      </c>
      <c r="T498">
        <f t="shared" si="99"/>
        <v>6250.6498882678525</v>
      </c>
      <c r="U498">
        <f t="shared" si="100"/>
        <v>0</v>
      </c>
      <c r="V498">
        <f t="shared" si="101"/>
        <v>33602.911451060892</v>
      </c>
      <c r="W498">
        <f t="shared" si="102"/>
        <v>39853.561339328742</v>
      </c>
      <c r="X498">
        <f t="shared" si="103"/>
        <v>95873.677984339738</v>
      </c>
    </row>
    <row r="499" spans="1:24" x14ac:dyDescent="0.3">
      <c r="A499">
        <v>497</v>
      </c>
      <c r="B499">
        <f>IF(A499&gt;0,EOMONTH(B498,1),INDEX(extract[VALUATION_DATE], 1))</f>
        <v>60418</v>
      </c>
      <c r="C499">
        <f>IF(A499=0,DAYS360(INDEX(extract[ISSUE_DATE], 1),B499)/30,C498+1)</f>
        <v>515</v>
      </c>
      <c r="D499">
        <f t="shared" si="91"/>
        <v>43</v>
      </c>
      <c r="E499">
        <f>INDEX(extract[ISSUE_AGE], 1)+D499-1</f>
        <v>90</v>
      </c>
      <c r="F499">
        <f>INDEX(mortality_0[PROBABILITY],MATCH(E499, mortality_0[AGE]))</f>
        <v>0.12892600000000001</v>
      </c>
      <c r="G499">
        <f t="shared" si="92"/>
        <v>1.1436462900272004E-2</v>
      </c>
      <c r="H499">
        <f>INDEX(valuation_rate_0[rate],0+1)</f>
        <v>4.2500000000000003E-2</v>
      </c>
      <c r="I499">
        <f t="shared" si="93"/>
        <v>0.17838145308333891</v>
      </c>
      <c r="J499">
        <f>IF(A499&gt;0,J498+L498-M498-N498,INDEX(extract[FUND_VALUE], 1))</f>
        <v>34549.200693295548</v>
      </c>
      <c r="K499">
        <f>IF((B499&lt;INDEX(extract[GUARANTEE_END], 1)),INDEX(extract[CURRENT_RATE], 1),INDEX(extract[MINIMUM_RATE], 1))</f>
        <v>0.01</v>
      </c>
      <c r="L499">
        <f t="shared" si="94"/>
        <v>28.659878795283507</v>
      </c>
      <c r="M499">
        <f t="shared" si="95"/>
        <v>395.12065196292633</v>
      </c>
      <c r="N499">
        <f>0</f>
        <v>0</v>
      </c>
      <c r="O499">
        <f>IF((D499&lt;=INDEX(surr_charge_sch_0[POLICY_YEAR],COUNTA(surr_charge_sch_0[POLICY_YEAR]))),INDEX(surr_charge_sch_0[SURRENDER_CHARGE_PERCENT],MATCH(D499, surr_charge_sch_0[POLICY_YEAR])),INDEX(surr_charge_sch_0[SURRENDER_CHARGE_PERCENT],COUNTA(surr_charge_sch_0[SURRENDER_CHARGE_PERCENT])))</f>
        <v>0</v>
      </c>
      <c r="P499">
        <f>IF((A499=0),INDEX(extract[AVAILABLE_FPWD], 1),(IF(MOD(C499, 12)=0,J499*INDEX(extract[FREE_PWD_PERCENT], 1),P498)))</f>
        <v>3884.9056322417414</v>
      </c>
      <c r="Q499">
        <f t="shared" si="96"/>
        <v>30664.295061053806</v>
      </c>
      <c r="R499">
        <f t="shared" si="97"/>
        <v>0</v>
      </c>
      <c r="S499">
        <f t="shared" si="98"/>
        <v>34549.200693295548</v>
      </c>
      <c r="T499">
        <f t="shared" si="99"/>
        <v>6162.9366225379599</v>
      </c>
      <c r="U499">
        <f t="shared" si="100"/>
        <v>0</v>
      </c>
      <c r="V499">
        <f t="shared" si="101"/>
        <v>33674.396776610658</v>
      </c>
      <c r="W499">
        <f t="shared" si="102"/>
        <v>39837.333399148614</v>
      </c>
      <c r="X499">
        <f t="shared" si="103"/>
        <v>95873.677984339738</v>
      </c>
    </row>
    <row r="500" spans="1:24" x14ac:dyDescent="0.3">
      <c r="A500">
        <v>498</v>
      </c>
      <c r="B500">
        <f>IF(A500&gt;0,EOMONTH(B499,1),INDEX(extract[VALUATION_DATE], 1))</f>
        <v>60448</v>
      </c>
      <c r="C500">
        <f>IF(A500=0,DAYS360(INDEX(extract[ISSUE_DATE], 1),B500)/30,C499+1)</f>
        <v>516</v>
      </c>
      <c r="D500">
        <f t="shared" si="91"/>
        <v>44</v>
      </c>
      <c r="E500">
        <f>INDEX(extract[ISSUE_AGE], 1)+D500-1</f>
        <v>91</v>
      </c>
      <c r="F500">
        <f>INDEX(mortality_0[PROBABILITY],MATCH(E500, mortality_0[AGE]))</f>
        <v>0.13927400000000001</v>
      </c>
      <c r="G500">
        <f t="shared" si="92"/>
        <v>1.2420476165938887E-2</v>
      </c>
      <c r="H500">
        <f>INDEX(valuation_rate_0[rate],0+1)</f>
        <v>4.2500000000000003E-2</v>
      </c>
      <c r="I500">
        <f t="shared" si="93"/>
        <v>0.17776381360117896</v>
      </c>
      <c r="J500">
        <f>IF(A500&gt;0,J499+L499-M499-N499,INDEX(extract[FUND_VALUE], 1))</f>
        <v>34182.739920127904</v>
      </c>
      <c r="K500">
        <f>IF((B500&lt;INDEX(extract[GUARANTEE_END], 1)),INDEX(extract[CURRENT_RATE], 1),INDEX(extract[MINIMUM_RATE], 1))</f>
        <v>0.01</v>
      </c>
      <c r="L500">
        <f t="shared" si="94"/>
        <v>28.355885616528184</v>
      </c>
      <c r="M500">
        <f t="shared" si="95"/>
        <v>424.56590646443635</v>
      </c>
      <c r="N500">
        <f>0</f>
        <v>0</v>
      </c>
      <c r="O500">
        <f>IF((D500&lt;=INDEX(surr_charge_sch_0[POLICY_YEAR],COUNTA(surr_charge_sch_0[POLICY_YEAR]))),INDEX(surr_charge_sch_0[SURRENDER_CHARGE_PERCENT],MATCH(D500, surr_charge_sch_0[POLICY_YEAR])),INDEX(surr_charge_sch_0[SURRENDER_CHARGE_PERCENT],COUNTA(surr_charge_sch_0[SURRENDER_CHARGE_PERCENT])))</f>
        <v>0</v>
      </c>
      <c r="P500">
        <f>IF((A500=0),INDEX(extract[AVAILABLE_FPWD], 1),(IF(MOD(C500, 12)=0,J500*INDEX(extract[FREE_PWD_PERCENT], 1),P499)))</f>
        <v>3418.2739920127906</v>
      </c>
      <c r="Q500">
        <f t="shared" si="96"/>
        <v>30764.465928115114</v>
      </c>
      <c r="R500">
        <f t="shared" si="97"/>
        <v>0</v>
      </c>
      <c r="S500">
        <f t="shared" si="98"/>
        <v>34182.739920127904</v>
      </c>
      <c r="T500">
        <f t="shared" si="99"/>
        <v>6076.4542075391955</v>
      </c>
      <c r="U500">
        <f t="shared" si="100"/>
        <v>0</v>
      </c>
      <c r="V500">
        <f t="shared" si="101"/>
        <v>33744.878972651044</v>
      </c>
      <c r="W500">
        <f t="shared" si="102"/>
        <v>39821.333180190239</v>
      </c>
      <c r="X500">
        <f t="shared" si="103"/>
        <v>95873.677984339738</v>
      </c>
    </row>
    <row r="501" spans="1:24" x14ac:dyDescent="0.3">
      <c r="A501">
        <v>499</v>
      </c>
      <c r="B501">
        <f>IF(A501&gt;0,EOMONTH(B500,1),INDEX(extract[VALUATION_DATE], 1))</f>
        <v>60479</v>
      </c>
      <c r="C501">
        <f>IF(A501=0,DAYS360(INDEX(extract[ISSUE_DATE], 1),B501)/30,C500+1)</f>
        <v>517</v>
      </c>
      <c r="D501">
        <f t="shared" si="91"/>
        <v>44</v>
      </c>
      <c r="E501">
        <f>INDEX(extract[ISSUE_AGE], 1)+D501-1</f>
        <v>91</v>
      </c>
      <c r="F501">
        <f>INDEX(mortality_0[PROBABILITY],MATCH(E501, mortality_0[AGE]))</f>
        <v>0.13927400000000001</v>
      </c>
      <c r="G501">
        <f t="shared" si="92"/>
        <v>1.2420476165938887E-2</v>
      </c>
      <c r="H501">
        <f>INDEX(valuation_rate_0[rate],0+1)</f>
        <v>4.2500000000000003E-2</v>
      </c>
      <c r="I501">
        <f t="shared" si="93"/>
        <v>0.17714831267391543</v>
      </c>
      <c r="J501">
        <f>IF(A501&gt;0,J500+L500-M500-N500,INDEX(extract[FUND_VALUE], 1))</f>
        <v>33786.529899279994</v>
      </c>
      <c r="K501">
        <f>IF((B501&lt;INDEX(extract[GUARANTEE_END], 1)),INDEX(extract[CURRENT_RATE], 1),INDEX(extract[MINIMUM_RATE], 1))</f>
        <v>0.01</v>
      </c>
      <c r="L501">
        <f t="shared" si="94"/>
        <v>28.027214302948956</v>
      </c>
      <c r="M501">
        <f t="shared" si="95"/>
        <v>419.64478934378877</v>
      </c>
      <c r="N501">
        <f>0</f>
        <v>0</v>
      </c>
      <c r="O501">
        <f>IF((D501&lt;=INDEX(surr_charge_sch_0[POLICY_YEAR],COUNTA(surr_charge_sch_0[POLICY_YEAR]))),INDEX(surr_charge_sch_0[SURRENDER_CHARGE_PERCENT],MATCH(D501, surr_charge_sch_0[POLICY_YEAR])),INDEX(surr_charge_sch_0[SURRENDER_CHARGE_PERCENT],COUNTA(surr_charge_sch_0[SURRENDER_CHARGE_PERCENT])))</f>
        <v>0</v>
      </c>
      <c r="P501">
        <f>IF((A501=0),INDEX(extract[AVAILABLE_FPWD], 1),(IF(MOD(C501, 12)=0,J501*INDEX(extract[FREE_PWD_PERCENT], 1),P500)))</f>
        <v>3418.2739920127906</v>
      </c>
      <c r="Q501">
        <f t="shared" si="96"/>
        <v>30368.255907267205</v>
      </c>
      <c r="R501">
        <f t="shared" si="97"/>
        <v>0</v>
      </c>
      <c r="S501">
        <f t="shared" si="98"/>
        <v>33786.529899279994</v>
      </c>
      <c r="T501">
        <f t="shared" si="99"/>
        <v>5985.226762764245</v>
      </c>
      <c r="U501">
        <f t="shared" si="100"/>
        <v>0</v>
      </c>
      <c r="V501">
        <f t="shared" si="101"/>
        <v>33820.351427309201</v>
      </c>
      <c r="W501">
        <f t="shared" si="102"/>
        <v>39805.578190073444</v>
      </c>
      <c r="X501">
        <f t="shared" si="103"/>
        <v>95873.677984339738</v>
      </c>
    </row>
    <row r="502" spans="1:24" x14ac:dyDescent="0.3">
      <c r="A502">
        <v>500</v>
      </c>
      <c r="B502">
        <f>IF(A502&gt;0,EOMONTH(B501,1),INDEX(extract[VALUATION_DATE], 1))</f>
        <v>60510</v>
      </c>
      <c r="C502">
        <f>IF(A502=0,DAYS360(INDEX(extract[ISSUE_DATE], 1),B502)/30,C501+1)</f>
        <v>518</v>
      </c>
      <c r="D502">
        <f t="shared" si="91"/>
        <v>44</v>
      </c>
      <c r="E502">
        <f>INDEX(extract[ISSUE_AGE], 1)+D502-1</f>
        <v>91</v>
      </c>
      <c r="F502">
        <f>INDEX(mortality_0[PROBABILITY],MATCH(E502, mortality_0[AGE]))</f>
        <v>0.13927400000000001</v>
      </c>
      <c r="G502">
        <f t="shared" si="92"/>
        <v>1.2420476165938887E-2</v>
      </c>
      <c r="H502">
        <f>INDEX(valuation_rate_0[rate],0+1)</f>
        <v>4.2500000000000003E-2</v>
      </c>
      <c r="I502">
        <f t="shared" si="93"/>
        <v>0.17653494289687752</v>
      </c>
      <c r="J502">
        <f>IF(A502&gt;0,J501+L501-M501-N501,INDEX(extract[FUND_VALUE], 1))</f>
        <v>33394.912324239158</v>
      </c>
      <c r="K502">
        <f>IF((B502&lt;INDEX(extract[GUARANTEE_END], 1)),INDEX(extract[CURRENT_RATE], 1),INDEX(extract[MINIMUM_RATE], 1))</f>
        <v>0.01</v>
      </c>
      <c r="L502">
        <f t="shared" si="94"/>
        <v>27.702352598204765</v>
      </c>
      <c r="M502">
        <f t="shared" si="95"/>
        <v>414.78071258683127</v>
      </c>
      <c r="N502">
        <f>0</f>
        <v>0</v>
      </c>
      <c r="O502">
        <f>IF((D502&lt;=INDEX(surr_charge_sch_0[POLICY_YEAR],COUNTA(surr_charge_sch_0[POLICY_YEAR]))),INDEX(surr_charge_sch_0[SURRENDER_CHARGE_PERCENT],MATCH(D502, surr_charge_sch_0[POLICY_YEAR])),INDEX(surr_charge_sch_0[SURRENDER_CHARGE_PERCENT],COUNTA(surr_charge_sch_0[SURRENDER_CHARGE_PERCENT])))</f>
        <v>0</v>
      </c>
      <c r="P502">
        <f>IF((A502=0),INDEX(extract[AVAILABLE_FPWD], 1),(IF(MOD(C502, 12)=0,J502*INDEX(extract[FREE_PWD_PERCENT], 1),P501)))</f>
        <v>3418.2739920127906</v>
      </c>
      <c r="Q502">
        <f t="shared" si="96"/>
        <v>29976.638332226368</v>
      </c>
      <c r="R502">
        <f t="shared" si="97"/>
        <v>0</v>
      </c>
      <c r="S502">
        <f t="shared" si="98"/>
        <v>33394.912324239158</v>
      </c>
      <c r="T502">
        <f t="shared" si="99"/>
        <v>5895.3689402057908</v>
      </c>
      <c r="U502">
        <f t="shared" si="100"/>
        <v>0</v>
      </c>
      <c r="V502">
        <f t="shared" si="101"/>
        <v>33894.690793663853</v>
      </c>
      <c r="W502">
        <f t="shared" si="102"/>
        <v>39790.059733869646</v>
      </c>
      <c r="X502">
        <f t="shared" si="103"/>
        <v>95873.677984339738</v>
      </c>
    </row>
    <row r="503" spans="1:24" x14ac:dyDescent="0.3">
      <c r="A503">
        <v>501</v>
      </c>
      <c r="B503">
        <f>IF(A503&gt;0,EOMONTH(B502,1),INDEX(extract[VALUATION_DATE], 1))</f>
        <v>60540</v>
      </c>
      <c r="C503">
        <f>IF(A503=0,DAYS360(INDEX(extract[ISSUE_DATE], 1),B503)/30,C502+1)</f>
        <v>519</v>
      </c>
      <c r="D503">
        <f t="shared" si="91"/>
        <v>44</v>
      </c>
      <c r="E503">
        <f>INDEX(extract[ISSUE_AGE], 1)+D503-1</f>
        <v>91</v>
      </c>
      <c r="F503">
        <f>INDEX(mortality_0[PROBABILITY],MATCH(E503, mortality_0[AGE]))</f>
        <v>0.13927400000000001</v>
      </c>
      <c r="G503">
        <f t="shared" si="92"/>
        <v>1.2420476165938887E-2</v>
      </c>
      <c r="H503">
        <f>INDEX(valuation_rate_0[rate],0+1)</f>
        <v>4.2500000000000003E-2</v>
      </c>
      <c r="I503">
        <f t="shared" si="93"/>
        <v>0.17592369689103282</v>
      </c>
      <c r="J503">
        <f>IF(A503&gt;0,J502+L502-M502-N502,INDEX(extract[FUND_VALUE], 1))</f>
        <v>33007.833964250531</v>
      </c>
      <c r="K503">
        <f>IF((B503&lt;INDEX(extract[GUARANTEE_END], 1)),INDEX(extract[CURRENT_RATE], 1),INDEX(extract[MINIMUM_RATE], 1))</f>
        <v>0.01</v>
      </c>
      <c r="L503">
        <f t="shared" si="94"/>
        <v>27.381256345355592</v>
      </c>
      <c r="M503">
        <f t="shared" si="95"/>
        <v>409.9730150422418</v>
      </c>
      <c r="N503">
        <f>0</f>
        <v>0</v>
      </c>
      <c r="O503">
        <f>IF((D503&lt;=INDEX(surr_charge_sch_0[POLICY_YEAR],COUNTA(surr_charge_sch_0[POLICY_YEAR]))),INDEX(surr_charge_sch_0[SURRENDER_CHARGE_PERCENT],MATCH(D503, surr_charge_sch_0[POLICY_YEAR])),INDEX(surr_charge_sch_0[SURRENDER_CHARGE_PERCENT],COUNTA(surr_charge_sch_0[SURRENDER_CHARGE_PERCENT])))</f>
        <v>0</v>
      </c>
      <c r="P503">
        <f>IF((A503=0),INDEX(extract[AVAILABLE_FPWD], 1),(IF(MOD(C503, 12)=0,J503*INDEX(extract[FREE_PWD_PERCENT], 1),P502)))</f>
        <v>3418.2739920127906</v>
      </c>
      <c r="Q503">
        <f t="shared" si="96"/>
        <v>29589.559972237741</v>
      </c>
      <c r="R503">
        <f t="shared" si="97"/>
        <v>0</v>
      </c>
      <c r="S503">
        <f t="shared" si="98"/>
        <v>33007.833964250531</v>
      </c>
      <c r="T503">
        <f t="shared" si="99"/>
        <v>5806.8601773563487</v>
      </c>
      <c r="U503">
        <f t="shared" si="100"/>
        <v>0</v>
      </c>
      <c r="V503">
        <f t="shared" si="101"/>
        <v>33967.914083075098</v>
      </c>
      <c r="W503">
        <f t="shared" si="102"/>
        <v>39774.774260431448</v>
      </c>
      <c r="X503">
        <f t="shared" si="103"/>
        <v>95873.677984339738</v>
      </c>
    </row>
    <row r="504" spans="1:24" x14ac:dyDescent="0.3">
      <c r="A504">
        <v>502</v>
      </c>
      <c r="B504">
        <f>IF(A504&gt;0,EOMONTH(B503,1),INDEX(extract[VALUATION_DATE], 1))</f>
        <v>60571</v>
      </c>
      <c r="C504">
        <f>IF(A504=0,DAYS360(INDEX(extract[ISSUE_DATE], 1),B504)/30,C503+1)</f>
        <v>520</v>
      </c>
      <c r="D504">
        <f t="shared" si="91"/>
        <v>44</v>
      </c>
      <c r="E504">
        <f>INDEX(extract[ISSUE_AGE], 1)+D504-1</f>
        <v>91</v>
      </c>
      <c r="F504">
        <f>INDEX(mortality_0[PROBABILITY],MATCH(E504, mortality_0[AGE]))</f>
        <v>0.13927400000000001</v>
      </c>
      <c r="G504">
        <f t="shared" si="92"/>
        <v>1.2420476165938887E-2</v>
      </c>
      <c r="H504">
        <f>INDEX(valuation_rate_0[rate],0+1)</f>
        <v>4.2500000000000003E-2</v>
      </c>
      <c r="I504">
        <f t="shared" si="93"/>
        <v>0.17531456730289857</v>
      </c>
      <c r="J504">
        <f>IF(A504&gt;0,J503+L503-M503-N503,INDEX(extract[FUND_VALUE], 1))</f>
        <v>32625.242205553644</v>
      </c>
      <c r="K504">
        <f>IF((B504&lt;INDEX(extract[GUARANTEE_END], 1)),INDEX(extract[CURRENT_RATE], 1),INDEX(extract[MINIMUM_RATE], 1))</f>
        <v>0.01</v>
      </c>
      <c r="L504">
        <f t="shared" si="94"/>
        <v>27.063881899281796</v>
      </c>
      <c r="M504">
        <f t="shared" si="95"/>
        <v>405.22104322206252</v>
      </c>
      <c r="N504">
        <f>0</f>
        <v>0</v>
      </c>
      <c r="O504">
        <f>IF((D504&lt;=INDEX(surr_charge_sch_0[POLICY_YEAR],COUNTA(surr_charge_sch_0[POLICY_YEAR]))),INDEX(surr_charge_sch_0[SURRENDER_CHARGE_PERCENT],MATCH(D504, surr_charge_sch_0[POLICY_YEAR])),INDEX(surr_charge_sch_0[SURRENDER_CHARGE_PERCENT],COUNTA(surr_charge_sch_0[SURRENDER_CHARGE_PERCENT])))</f>
        <v>0</v>
      </c>
      <c r="P504">
        <f>IF((A504=0),INDEX(extract[AVAILABLE_FPWD], 1),(IF(MOD(C504, 12)=0,J504*INDEX(extract[FREE_PWD_PERCENT], 1),P503)))</f>
        <v>3418.2739920127906</v>
      </c>
      <c r="Q504">
        <f t="shared" si="96"/>
        <v>29206.968213540855</v>
      </c>
      <c r="R504">
        <f t="shared" si="97"/>
        <v>0</v>
      </c>
      <c r="S504">
        <f t="shared" si="98"/>
        <v>32625.242205553644</v>
      </c>
      <c r="T504">
        <f t="shared" si="99"/>
        <v>5719.6802204189016</v>
      </c>
      <c r="U504">
        <f t="shared" si="100"/>
        <v>0</v>
      </c>
      <c r="V504">
        <f t="shared" si="101"/>
        <v>34040.03805150689</v>
      </c>
      <c r="W504">
        <f t="shared" si="102"/>
        <v>39759.718271925791</v>
      </c>
      <c r="X504">
        <f t="shared" si="103"/>
        <v>95873.677984339738</v>
      </c>
    </row>
    <row r="505" spans="1:24" x14ac:dyDescent="0.3">
      <c r="A505">
        <v>503</v>
      </c>
      <c r="B505">
        <f>IF(A505&gt;0,EOMONTH(B504,1),INDEX(extract[VALUATION_DATE], 1))</f>
        <v>60601</v>
      </c>
      <c r="C505">
        <f>IF(A505=0,DAYS360(INDEX(extract[ISSUE_DATE], 1),B505)/30,C504+1)</f>
        <v>521</v>
      </c>
      <c r="D505">
        <f t="shared" si="91"/>
        <v>44</v>
      </c>
      <c r="E505">
        <f>INDEX(extract[ISSUE_AGE], 1)+D505-1</f>
        <v>91</v>
      </c>
      <c r="F505">
        <f>INDEX(mortality_0[PROBABILITY],MATCH(E505, mortality_0[AGE]))</f>
        <v>0.13927400000000001</v>
      </c>
      <c r="G505">
        <f t="shared" si="92"/>
        <v>1.2420476165938887E-2</v>
      </c>
      <c r="H505">
        <f>INDEX(valuation_rate_0[rate],0+1)</f>
        <v>4.2500000000000003E-2</v>
      </c>
      <c r="I505">
        <f t="shared" si="93"/>
        <v>0.17470754680445319</v>
      </c>
      <c r="J505">
        <f>IF(A505&gt;0,J504+L504-M504-N504,INDEX(extract[FUND_VALUE], 1))</f>
        <v>32247.085044230862</v>
      </c>
      <c r="K505">
        <f>IF((B505&lt;INDEX(extract[GUARANTEE_END], 1)),INDEX(extract[CURRENT_RATE], 1),INDEX(extract[MINIMUM_RATE], 1))</f>
        <v>0.01</v>
      </c>
      <c r="L505">
        <f t="shared" si="94"/>
        <v>26.750186120751597</v>
      </c>
      <c r="M505">
        <f t="shared" si="95"/>
        <v>400.52415121287379</v>
      </c>
      <c r="N505">
        <f>0</f>
        <v>0</v>
      </c>
      <c r="O505">
        <f>IF((D505&lt;=INDEX(surr_charge_sch_0[POLICY_YEAR],COUNTA(surr_charge_sch_0[POLICY_YEAR]))),INDEX(surr_charge_sch_0[SURRENDER_CHARGE_PERCENT],MATCH(D505, surr_charge_sch_0[POLICY_YEAR])),INDEX(surr_charge_sch_0[SURRENDER_CHARGE_PERCENT],COUNTA(surr_charge_sch_0[SURRENDER_CHARGE_PERCENT])))</f>
        <v>0</v>
      </c>
      <c r="P505">
        <f>IF((A505=0),INDEX(extract[AVAILABLE_FPWD], 1),(IF(MOD(C505, 12)=0,J505*INDEX(extract[FREE_PWD_PERCENT], 1),P504)))</f>
        <v>3418.2739920127906</v>
      </c>
      <c r="Q505">
        <f t="shared" si="96"/>
        <v>28828.811052218072</v>
      </c>
      <c r="R505">
        <f t="shared" si="97"/>
        <v>0</v>
      </c>
      <c r="S505">
        <f t="shared" si="98"/>
        <v>32247.085044230862</v>
      </c>
      <c r="T505">
        <f t="shared" si="99"/>
        <v>5633.8091196721462</v>
      </c>
      <c r="U505">
        <f t="shared" si="100"/>
        <v>0</v>
      </c>
      <c r="V505">
        <f t="shared" si="101"/>
        <v>34111.079203361398</v>
      </c>
      <c r="W505">
        <f t="shared" si="102"/>
        <v>39744.888323033541</v>
      </c>
      <c r="X505">
        <f t="shared" si="103"/>
        <v>95873.677984339738</v>
      </c>
    </row>
    <row r="506" spans="1:24" x14ac:dyDescent="0.3">
      <c r="A506">
        <v>504</v>
      </c>
      <c r="B506">
        <f>IF(A506&gt;0,EOMONTH(B505,1),INDEX(extract[VALUATION_DATE], 1))</f>
        <v>60632</v>
      </c>
      <c r="C506">
        <f>IF(A506=0,DAYS360(INDEX(extract[ISSUE_DATE], 1),B506)/30,C505+1)</f>
        <v>522</v>
      </c>
      <c r="D506">
        <f t="shared" si="91"/>
        <v>44</v>
      </c>
      <c r="E506">
        <f>INDEX(extract[ISSUE_AGE], 1)+D506-1</f>
        <v>91</v>
      </c>
      <c r="F506">
        <f>INDEX(mortality_0[PROBABILITY],MATCH(E506, mortality_0[AGE]))</f>
        <v>0.13927400000000001</v>
      </c>
      <c r="G506">
        <f t="shared" si="92"/>
        <v>1.2420476165938887E-2</v>
      </c>
      <c r="H506">
        <f>INDEX(valuation_rate_0[rate],0+1)</f>
        <v>4.2500000000000003E-2</v>
      </c>
      <c r="I506">
        <f t="shared" si="93"/>
        <v>0.17410262809304811</v>
      </c>
      <c r="J506">
        <f>IF(A506&gt;0,J505+L505-M505-N505,INDEX(extract[FUND_VALUE], 1))</f>
        <v>31873.311079138741</v>
      </c>
      <c r="K506">
        <f>IF((B506&lt;INDEX(extract[GUARANTEE_END], 1)),INDEX(extract[CURRENT_RATE], 1),INDEX(extract[MINIMUM_RATE], 1))</f>
        <v>0.01</v>
      </c>
      <c r="L506">
        <f t="shared" si="94"/>
        <v>26.44012637055739</v>
      </c>
      <c r="M506">
        <f t="shared" si="95"/>
        <v>395.88170058799858</v>
      </c>
      <c r="N506">
        <f>0</f>
        <v>0</v>
      </c>
      <c r="O506">
        <f>IF((D506&lt;=INDEX(surr_charge_sch_0[POLICY_YEAR],COUNTA(surr_charge_sch_0[POLICY_YEAR]))),INDEX(surr_charge_sch_0[SURRENDER_CHARGE_PERCENT],MATCH(D506, surr_charge_sch_0[POLICY_YEAR])),INDEX(surr_charge_sch_0[SURRENDER_CHARGE_PERCENT],COUNTA(surr_charge_sch_0[SURRENDER_CHARGE_PERCENT])))</f>
        <v>0</v>
      </c>
      <c r="P506">
        <f>IF((A506=0),INDEX(extract[AVAILABLE_FPWD], 1),(IF(MOD(C506, 12)=0,J506*INDEX(extract[FREE_PWD_PERCENT], 1),P505)))</f>
        <v>3418.2739920127906</v>
      </c>
      <c r="Q506">
        <f t="shared" si="96"/>
        <v>28455.037087125951</v>
      </c>
      <c r="R506">
        <f t="shared" si="97"/>
        <v>0</v>
      </c>
      <c r="S506">
        <f t="shared" si="98"/>
        <v>31873.311079138741</v>
      </c>
      <c r="T506">
        <f t="shared" si="99"/>
        <v>5549.2272249053221</v>
      </c>
      <c r="U506">
        <f t="shared" si="100"/>
        <v>0</v>
      </c>
      <c r="V506">
        <f t="shared" si="101"/>
        <v>34181.053795255735</v>
      </c>
      <c r="W506">
        <f t="shared" si="102"/>
        <v>39730.281020161055</v>
      </c>
      <c r="X506">
        <f t="shared" si="103"/>
        <v>95873.677984339738</v>
      </c>
    </row>
    <row r="507" spans="1:24" x14ac:dyDescent="0.3">
      <c r="A507">
        <v>505</v>
      </c>
      <c r="B507">
        <f>IF(A507&gt;0,EOMONTH(B506,1),INDEX(extract[VALUATION_DATE], 1))</f>
        <v>60663</v>
      </c>
      <c r="C507">
        <f>IF(A507=0,DAYS360(INDEX(extract[ISSUE_DATE], 1),B507)/30,C506+1)</f>
        <v>523</v>
      </c>
      <c r="D507">
        <f t="shared" si="91"/>
        <v>44</v>
      </c>
      <c r="E507">
        <f>INDEX(extract[ISSUE_AGE], 1)+D507-1</f>
        <v>91</v>
      </c>
      <c r="F507">
        <f>INDEX(mortality_0[PROBABILITY],MATCH(E507, mortality_0[AGE]))</f>
        <v>0.13927400000000001</v>
      </c>
      <c r="G507">
        <f t="shared" si="92"/>
        <v>1.2420476165938887E-2</v>
      </c>
      <c r="H507">
        <f>INDEX(valuation_rate_0[rate],0+1)</f>
        <v>4.2500000000000003E-2</v>
      </c>
      <c r="I507">
        <f t="shared" si="93"/>
        <v>0.17349980389131991</v>
      </c>
      <c r="J507">
        <f>IF(A507&gt;0,J506+L506-M506-N506,INDEX(extract[FUND_VALUE], 1))</f>
        <v>31503.869504921302</v>
      </c>
      <c r="K507">
        <f>IF((B507&lt;INDEX(extract[GUARANTEE_END], 1)),INDEX(extract[CURRENT_RATE], 1),INDEX(extract[MINIMUM_RATE], 1))</f>
        <v>0.01</v>
      </c>
      <c r="L507">
        <f t="shared" si="94"/>
        <v>26.13366050371998</v>
      </c>
      <c r="M507">
        <f t="shared" si="95"/>
        <v>391.29306032072395</v>
      </c>
      <c r="N507">
        <f>0</f>
        <v>0</v>
      </c>
      <c r="O507">
        <f>IF((D507&lt;=INDEX(surr_charge_sch_0[POLICY_YEAR],COUNTA(surr_charge_sch_0[POLICY_YEAR]))),INDEX(surr_charge_sch_0[SURRENDER_CHARGE_PERCENT],MATCH(D507, surr_charge_sch_0[POLICY_YEAR])),INDEX(surr_charge_sch_0[SURRENDER_CHARGE_PERCENT],COUNTA(surr_charge_sch_0[SURRENDER_CHARGE_PERCENT])))</f>
        <v>0</v>
      </c>
      <c r="P507">
        <f>IF((A507=0),INDEX(extract[AVAILABLE_FPWD], 1),(IF(MOD(C507, 12)=0,J507*INDEX(extract[FREE_PWD_PERCENT], 1),P506)))</f>
        <v>3418.2739920127906</v>
      </c>
      <c r="Q507">
        <f t="shared" si="96"/>
        <v>28085.595512908512</v>
      </c>
      <c r="R507">
        <f t="shared" si="97"/>
        <v>0</v>
      </c>
      <c r="S507">
        <f t="shared" si="98"/>
        <v>31503.869504921302</v>
      </c>
      <c r="T507">
        <f t="shared" si="99"/>
        <v>5465.91518092158</v>
      </c>
      <c r="U507">
        <f t="shared" si="100"/>
        <v>0</v>
      </c>
      <c r="V507">
        <f t="shared" si="101"/>
        <v>34249.977839742052</v>
      </c>
      <c r="W507">
        <f t="shared" si="102"/>
        <v>39715.893020663629</v>
      </c>
      <c r="X507">
        <f t="shared" si="103"/>
        <v>95873.677984339738</v>
      </c>
    </row>
    <row r="508" spans="1:24" x14ac:dyDescent="0.3">
      <c r="A508">
        <v>506</v>
      </c>
      <c r="B508">
        <f>IF(A508&gt;0,EOMONTH(B507,1),INDEX(extract[VALUATION_DATE], 1))</f>
        <v>60691</v>
      </c>
      <c r="C508">
        <f>IF(A508=0,DAYS360(INDEX(extract[ISSUE_DATE], 1),B508)/30,C507+1)</f>
        <v>524</v>
      </c>
      <c r="D508">
        <f t="shared" si="91"/>
        <v>44</v>
      </c>
      <c r="E508">
        <f>INDEX(extract[ISSUE_AGE], 1)+D508-1</f>
        <v>91</v>
      </c>
      <c r="F508">
        <f>INDEX(mortality_0[PROBABILITY],MATCH(E508, mortality_0[AGE]))</f>
        <v>0.13927400000000001</v>
      </c>
      <c r="G508">
        <f t="shared" si="92"/>
        <v>1.2420476165938887E-2</v>
      </c>
      <c r="H508">
        <f>INDEX(valuation_rate_0[rate],0+1)</f>
        <v>4.2500000000000003E-2</v>
      </c>
      <c r="I508">
        <f t="shared" si="93"/>
        <v>0.17289906694710283</v>
      </c>
      <c r="J508">
        <f>IF(A508&gt;0,J507+L507-M507-N507,INDEX(extract[FUND_VALUE], 1))</f>
        <v>31138.710105104299</v>
      </c>
      <c r="K508">
        <f>IF((B508&lt;INDEX(extract[GUARANTEE_END], 1)),INDEX(extract[CURRENT_RATE], 1),INDEX(extract[MINIMUM_RATE], 1))</f>
        <v>0.01</v>
      </c>
      <c r="L508">
        <f t="shared" si="94"/>
        <v>25.830746863760005</v>
      </c>
      <c r="M508">
        <f t="shared" si="95"/>
        <v>386.75760669852832</v>
      </c>
      <c r="N508">
        <f>0</f>
        <v>0</v>
      </c>
      <c r="O508">
        <f>IF((D508&lt;=INDEX(surr_charge_sch_0[POLICY_YEAR],COUNTA(surr_charge_sch_0[POLICY_YEAR]))),INDEX(surr_charge_sch_0[SURRENDER_CHARGE_PERCENT],MATCH(D508, surr_charge_sch_0[POLICY_YEAR])),INDEX(surr_charge_sch_0[SURRENDER_CHARGE_PERCENT],COUNTA(surr_charge_sch_0[SURRENDER_CHARGE_PERCENT])))</f>
        <v>0</v>
      </c>
      <c r="P508">
        <f>IF((A508=0),INDEX(extract[AVAILABLE_FPWD], 1),(IF(MOD(C508, 12)=0,J508*INDEX(extract[FREE_PWD_PERCENT], 1),P507)))</f>
        <v>3418.2739920127906</v>
      </c>
      <c r="Q508">
        <f t="shared" si="96"/>
        <v>27720.436113091509</v>
      </c>
      <c r="R508">
        <f t="shared" si="97"/>
        <v>0</v>
      </c>
      <c r="S508">
        <f t="shared" si="98"/>
        <v>31138.710105104299</v>
      </c>
      <c r="T508">
        <f t="shared" si="99"/>
        <v>5383.8539231088553</v>
      </c>
      <c r="U508">
        <f t="shared" si="100"/>
        <v>0</v>
      </c>
      <c r="V508">
        <f t="shared" si="101"/>
        <v>34317.867108971732</v>
      </c>
      <c r="W508">
        <f t="shared" si="102"/>
        <v>39701.72103208059</v>
      </c>
      <c r="X508">
        <f t="shared" si="103"/>
        <v>95873.677984339738</v>
      </c>
    </row>
    <row r="509" spans="1:24" x14ac:dyDescent="0.3">
      <c r="A509">
        <v>507</v>
      </c>
      <c r="B509">
        <f>IF(A509&gt;0,EOMONTH(B508,1),INDEX(extract[VALUATION_DATE], 1))</f>
        <v>60722</v>
      </c>
      <c r="C509">
        <f>IF(A509=0,DAYS360(INDEX(extract[ISSUE_DATE], 1),B509)/30,C508+1)</f>
        <v>525</v>
      </c>
      <c r="D509">
        <f t="shared" si="91"/>
        <v>44</v>
      </c>
      <c r="E509">
        <f>INDEX(extract[ISSUE_AGE], 1)+D509-1</f>
        <v>91</v>
      </c>
      <c r="F509">
        <f>INDEX(mortality_0[PROBABILITY],MATCH(E509, mortality_0[AGE]))</f>
        <v>0.13927400000000001</v>
      </c>
      <c r="G509">
        <f t="shared" si="92"/>
        <v>1.2420476165938887E-2</v>
      </c>
      <c r="H509">
        <f>INDEX(valuation_rate_0[rate],0+1)</f>
        <v>4.2500000000000003E-2</v>
      </c>
      <c r="I509">
        <f t="shared" si="93"/>
        <v>0.17230041003334143</v>
      </c>
      <c r="J509">
        <f>IF(A509&gt;0,J508+L508-M508-N508,INDEX(extract[FUND_VALUE], 1))</f>
        <v>30777.783245269533</v>
      </c>
      <c r="K509">
        <f>IF((B509&lt;INDEX(extract[GUARANTEE_END], 1)),INDEX(extract[CURRENT_RATE], 1),INDEX(extract[MINIMUM_RATE], 1))</f>
        <v>0.01</v>
      </c>
      <c r="L509">
        <f t="shared" si="94"/>
        <v>25.531344277035792</v>
      </c>
      <c r="M509">
        <f t="shared" si="95"/>
        <v>382.27472323830347</v>
      </c>
      <c r="N509">
        <f>0</f>
        <v>0</v>
      </c>
      <c r="O509">
        <f>IF((D509&lt;=INDEX(surr_charge_sch_0[POLICY_YEAR],COUNTA(surr_charge_sch_0[POLICY_YEAR]))),INDEX(surr_charge_sch_0[SURRENDER_CHARGE_PERCENT],MATCH(D509, surr_charge_sch_0[POLICY_YEAR])),INDEX(surr_charge_sch_0[SURRENDER_CHARGE_PERCENT],COUNTA(surr_charge_sch_0[SURRENDER_CHARGE_PERCENT])))</f>
        <v>0</v>
      </c>
      <c r="P509">
        <f>IF((A509=0),INDEX(extract[AVAILABLE_FPWD], 1),(IF(MOD(C509, 12)=0,J509*INDEX(extract[FREE_PWD_PERCENT], 1),P508)))</f>
        <v>3418.2739920127906</v>
      </c>
      <c r="Q509">
        <f t="shared" si="96"/>
        <v>27359.509253256743</v>
      </c>
      <c r="R509">
        <f t="shared" si="97"/>
        <v>0</v>
      </c>
      <c r="S509">
        <f t="shared" si="98"/>
        <v>30777.783245269533</v>
      </c>
      <c r="T509">
        <f t="shared" si="99"/>
        <v>5303.024673077246</v>
      </c>
      <c r="U509">
        <f t="shared" si="100"/>
        <v>0</v>
      </c>
      <c r="V509">
        <f t="shared" si="101"/>
        <v>34384.737138304605</v>
      </c>
      <c r="W509">
        <f t="shared" si="102"/>
        <v>39687.761811381853</v>
      </c>
      <c r="X509">
        <f t="shared" si="103"/>
        <v>95873.677984339738</v>
      </c>
    </row>
    <row r="510" spans="1:24" x14ac:dyDescent="0.3">
      <c r="A510">
        <v>508</v>
      </c>
      <c r="B510">
        <f>IF(A510&gt;0,EOMONTH(B509,1),INDEX(extract[VALUATION_DATE], 1))</f>
        <v>60752</v>
      </c>
      <c r="C510">
        <f>IF(A510=0,DAYS360(INDEX(extract[ISSUE_DATE], 1),B510)/30,C509+1)</f>
        <v>526</v>
      </c>
      <c r="D510">
        <f t="shared" si="91"/>
        <v>44</v>
      </c>
      <c r="E510">
        <f>INDEX(extract[ISSUE_AGE], 1)+D510-1</f>
        <v>91</v>
      </c>
      <c r="F510">
        <f>INDEX(mortality_0[PROBABILITY],MATCH(E510, mortality_0[AGE]))</f>
        <v>0.13927400000000001</v>
      </c>
      <c r="G510">
        <f t="shared" si="92"/>
        <v>1.2420476165938887E-2</v>
      </c>
      <c r="H510">
        <f>INDEX(valuation_rate_0[rate],0+1)</f>
        <v>4.2500000000000003E-2</v>
      </c>
      <c r="I510">
        <f t="shared" si="93"/>
        <v>0.17170382594800368</v>
      </c>
      <c r="J510">
        <f>IF(A510&gt;0,J509+L509-M509-N509,INDEX(extract[FUND_VALUE], 1))</f>
        <v>30421.039866308263</v>
      </c>
      <c r="K510">
        <f>IF((B510&lt;INDEX(extract[GUARANTEE_END], 1)),INDEX(extract[CURRENT_RATE], 1),INDEX(extract[MINIMUM_RATE], 1))</f>
        <v>0.01</v>
      </c>
      <c r="L510">
        <f t="shared" si="94"/>
        <v>25.235412047146784</v>
      </c>
      <c r="M510">
        <f t="shared" si="95"/>
        <v>377.84380060255847</v>
      </c>
      <c r="N510">
        <f>0</f>
        <v>0</v>
      </c>
      <c r="O510">
        <f>IF((D510&lt;=INDEX(surr_charge_sch_0[POLICY_YEAR],COUNTA(surr_charge_sch_0[POLICY_YEAR]))),INDEX(surr_charge_sch_0[SURRENDER_CHARGE_PERCENT],MATCH(D510, surr_charge_sch_0[POLICY_YEAR])),INDEX(surr_charge_sch_0[SURRENDER_CHARGE_PERCENT],COUNTA(surr_charge_sch_0[SURRENDER_CHARGE_PERCENT])))</f>
        <v>0</v>
      </c>
      <c r="P510">
        <f>IF((A510=0),INDEX(extract[AVAILABLE_FPWD], 1),(IF(MOD(C510, 12)=0,J510*INDEX(extract[FREE_PWD_PERCENT], 1),P509)))</f>
        <v>3418.2739920127906</v>
      </c>
      <c r="Q510">
        <f t="shared" si="96"/>
        <v>27002.765874295474</v>
      </c>
      <c r="R510">
        <f t="shared" si="97"/>
        <v>0</v>
      </c>
      <c r="S510">
        <f t="shared" si="98"/>
        <v>30421.039866308263</v>
      </c>
      <c r="T510">
        <f t="shared" si="99"/>
        <v>5223.4089343618753</v>
      </c>
      <c r="U510">
        <f t="shared" si="100"/>
        <v>0</v>
      </c>
      <c r="V510">
        <f t="shared" si="101"/>
        <v>34450.603229863947</v>
      </c>
      <c r="W510">
        <f t="shared" si="102"/>
        <v>39674.012164225824</v>
      </c>
      <c r="X510">
        <f t="shared" si="103"/>
        <v>95873.677984339738</v>
      </c>
    </row>
    <row r="511" spans="1:24" x14ac:dyDescent="0.3">
      <c r="A511">
        <v>509</v>
      </c>
      <c r="B511">
        <f>IF(A511&gt;0,EOMONTH(B510,1),INDEX(extract[VALUATION_DATE], 1))</f>
        <v>60783</v>
      </c>
      <c r="C511">
        <f>IF(A511=0,DAYS360(INDEX(extract[ISSUE_DATE], 1),B511)/30,C510+1)</f>
        <v>527</v>
      </c>
      <c r="D511">
        <f t="shared" si="91"/>
        <v>44</v>
      </c>
      <c r="E511">
        <f>INDEX(extract[ISSUE_AGE], 1)+D511-1</f>
        <v>91</v>
      </c>
      <c r="F511">
        <f>INDEX(mortality_0[PROBABILITY],MATCH(E511, mortality_0[AGE]))</f>
        <v>0.13927400000000001</v>
      </c>
      <c r="G511">
        <f t="shared" si="92"/>
        <v>1.2420476165938887E-2</v>
      </c>
      <c r="H511">
        <f>INDEX(valuation_rate_0[rate],0+1)</f>
        <v>4.2500000000000003E-2</v>
      </c>
      <c r="I511">
        <f t="shared" si="93"/>
        <v>0.17110930751399439</v>
      </c>
      <c r="J511">
        <f>IF(A511&gt;0,J510+L510-M510-N510,INDEX(extract[FUND_VALUE], 1))</f>
        <v>30068.431477752853</v>
      </c>
      <c r="K511">
        <f>IF((B511&lt;INDEX(extract[GUARANTEE_END], 1)),INDEX(extract[CURRENT_RATE], 1),INDEX(extract[MINIMUM_RATE], 1))</f>
        <v>0.01</v>
      </c>
      <c r="L511">
        <f t="shared" si="94"/>
        <v>24.942909949401887</v>
      </c>
      <c r="M511">
        <f t="shared" si="95"/>
        <v>373.46423651659592</v>
      </c>
      <c r="N511">
        <f>0</f>
        <v>0</v>
      </c>
      <c r="O511">
        <f>IF((D511&lt;=INDEX(surr_charge_sch_0[POLICY_YEAR],COUNTA(surr_charge_sch_0[POLICY_YEAR]))),INDEX(surr_charge_sch_0[SURRENDER_CHARGE_PERCENT],MATCH(D511, surr_charge_sch_0[POLICY_YEAR])),INDEX(surr_charge_sch_0[SURRENDER_CHARGE_PERCENT],COUNTA(surr_charge_sch_0[SURRENDER_CHARGE_PERCENT])))</f>
        <v>0</v>
      </c>
      <c r="P511">
        <f>IF((A511=0),INDEX(extract[AVAILABLE_FPWD], 1),(IF(MOD(C511, 12)=0,J511*INDEX(extract[FREE_PWD_PERCENT], 1),P510)))</f>
        <v>3418.2739920127906</v>
      </c>
      <c r="Q511">
        <f t="shared" si="96"/>
        <v>26650.157485740063</v>
      </c>
      <c r="R511">
        <f t="shared" si="97"/>
        <v>0</v>
      </c>
      <c r="S511">
        <f t="shared" si="98"/>
        <v>30068.431477752853</v>
      </c>
      <c r="T511">
        <f t="shared" si="99"/>
        <v>5144.9884881902817</v>
      </c>
      <c r="U511">
        <f t="shared" si="100"/>
        <v>0</v>
      </c>
      <c r="V511">
        <f t="shared" si="101"/>
        <v>34515.480456038138</v>
      </c>
      <c r="W511">
        <f t="shared" si="102"/>
        <v>39660.468944228422</v>
      </c>
      <c r="X511">
        <f t="shared" si="103"/>
        <v>95873.677984339738</v>
      </c>
    </row>
    <row r="512" spans="1:24" x14ac:dyDescent="0.3">
      <c r="A512">
        <v>510</v>
      </c>
      <c r="B512">
        <f>IF(A512&gt;0,EOMONTH(B511,1),INDEX(extract[VALUATION_DATE], 1))</f>
        <v>60813</v>
      </c>
      <c r="C512">
        <f>IF(A512=0,DAYS360(INDEX(extract[ISSUE_DATE], 1),B512)/30,C511+1)</f>
        <v>528</v>
      </c>
      <c r="D512">
        <f t="shared" si="91"/>
        <v>45</v>
      </c>
      <c r="E512">
        <f>INDEX(extract[ISSUE_AGE], 1)+D512-1</f>
        <v>92</v>
      </c>
      <c r="F512">
        <f>INDEX(mortality_0[PROBABILITY],MATCH(E512, mortality_0[AGE]))</f>
        <v>0.15015500000000001</v>
      </c>
      <c r="G512">
        <f t="shared" si="92"/>
        <v>1.3466939926583987E-2</v>
      </c>
      <c r="H512">
        <f>INDEX(valuation_rate_0[rate],0+1)</f>
        <v>4.2500000000000003E-2</v>
      </c>
      <c r="I512">
        <f t="shared" si="93"/>
        <v>0.17051684757906876</v>
      </c>
      <c r="J512">
        <f>IF(A512&gt;0,J511+L511-M511-N511,INDEX(extract[FUND_VALUE], 1))</f>
        <v>29719.910151185657</v>
      </c>
      <c r="K512">
        <f>IF((B512&lt;INDEX(extract[GUARANTEE_END], 1)),INDEX(extract[CURRENT_RATE], 1),INDEX(extract[MINIMUM_RATE], 1))</f>
        <v>0.01</v>
      </c>
      <c r="L512">
        <f t="shared" si="94"/>
        <v>24.653798225351913</v>
      </c>
      <c r="M512">
        <f t="shared" si="95"/>
        <v>400.2362446294909</v>
      </c>
      <c r="N512">
        <f>0</f>
        <v>0</v>
      </c>
      <c r="O512">
        <f>IF((D512&lt;=INDEX(surr_charge_sch_0[POLICY_YEAR],COUNTA(surr_charge_sch_0[POLICY_YEAR]))),INDEX(surr_charge_sch_0[SURRENDER_CHARGE_PERCENT],MATCH(D512, surr_charge_sch_0[POLICY_YEAR])),INDEX(surr_charge_sch_0[SURRENDER_CHARGE_PERCENT],COUNTA(surr_charge_sch_0[SURRENDER_CHARGE_PERCENT])))</f>
        <v>0</v>
      </c>
      <c r="P512">
        <f>IF((A512=0),INDEX(extract[AVAILABLE_FPWD], 1),(IF(MOD(C512, 12)=0,J512*INDEX(extract[FREE_PWD_PERCENT], 1),P511)))</f>
        <v>2971.9910151185659</v>
      </c>
      <c r="Q512">
        <f t="shared" si="96"/>
        <v>26747.919136067092</v>
      </c>
      <c r="R512">
        <f t="shared" si="97"/>
        <v>0</v>
      </c>
      <c r="S512">
        <f t="shared" si="98"/>
        <v>29719.910151185657</v>
      </c>
      <c r="T512">
        <f t="shared" si="99"/>
        <v>5067.7453893133434</v>
      </c>
      <c r="U512">
        <f t="shared" si="100"/>
        <v>0</v>
      </c>
      <c r="V512">
        <f t="shared" si="101"/>
        <v>34579.383662929737</v>
      </c>
      <c r="W512">
        <f t="shared" si="102"/>
        <v>39647.129052243079</v>
      </c>
      <c r="X512">
        <f t="shared" si="103"/>
        <v>95873.677984339738</v>
      </c>
    </row>
    <row r="513" spans="1:24" x14ac:dyDescent="0.3">
      <c r="A513">
        <v>511</v>
      </c>
      <c r="B513">
        <f>IF(A513&gt;0,EOMONTH(B512,1),INDEX(extract[VALUATION_DATE], 1))</f>
        <v>60844</v>
      </c>
      <c r="C513">
        <f>IF(A513=0,DAYS360(INDEX(extract[ISSUE_DATE], 1),B513)/30,C512+1)</f>
        <v>529</v>
      </c>
      <c r="D513">
        <f t="shared" si="91"/>
        <v>45</v>
      </c>
      <c r="E513">
        <f>INDEX(extract[ISSUE_AGE], 1)+D513-1</f>
        <v>92</v>
      </c>
      <c r="F513">
        <f>INDEX(mortality_0[PROBABILITY],MATCH(E513, mortality_0[AGE]))</f>
        <v>0.15015500000000001</v>
      </c>
      <c r="G513">
        <f t="shared" si="92"/>
        <v>1.3466939926583987E-2</v>
      </c>
      <c r="H513">
        <f>INDEX(valuation_rate_0[rate],0+1)</f>
        <v>4.2500000000000003E-2</v>
      </c>
      <c r="I513">
        <f t="shared" si="93"/>
        <v>0.16992643901574644</v>
      </c>
      <c r="J513">
        <f>IF(A513&gt;0,J512+L512-M512-N512,INDEX(extract[FUND_VALUE], 1))</f>
        <v>29344.327704781517</v>
      </c>
      <c r="K513">
        <f>IF((B513&lt;INDEX(extract[GUARANTEE_END], 1)),INDEX(extract[CURRENT_RATE], 1),INDEX(extract[MINIMUM_RATE], 1))</f>
        <v>0.01</v>
      </c>
      <c r="L513">
        <f t="shared" si="94"/>
        <v>24.342238270980307</v>
      </c>
      <c r="M513">
        <f t="shared" si="95"/>
        <v>395.17829838628688</v>
      </c>
      <c r="N513">
        <f>0</f>
        <v>0</v>
      </c>
      <c r="O513">
        <f>IF((D513&lt;=INDEX(surr_charge_sch_0[POLICY_YEAR],COUNTA(surr_charge_sch_0[POLICY_YEAR]))),INDEX(surr_charge_sch_0[SURRENDER_CHARGE_PERCENT],MATCH(D513, surr_charge_sch_0[POLICY_YEAR])),INDEX(surr_charge_sch_0[SURRENDER_CHARGE_PERCENT],COUNTA(surr_charge_sch_0[SURRENDER_CHARGE_PERCENT])))</f>
        <v>0</v>
      </c>
      <c r="P513">
        <f>IF((A513=0),INDEX(extract[AVAILABLE_FPWD], 1),(IF(MOD(C513, 12)=0,J513*INDEX(extract[FREE_PWD_PERCENT], 1),P512)))</f>
        <v>2971.9910151185659</v>
      </c>
      <c r="Q513">
        <f t="shared" si="96"/>
        <v>26372.336689662952</v>
      </c>
      <c r="R513">
        <f t="shared" si="97"/>
        <v>0</v>
      </c>
      <c r="S513">
        <f t="shared" si="98"/>
        <v>29344.327704781517</v>
      </c>
      <c r="T513">
        <f t="shared" si="99"/>
        <v>4986.3771121846357</v>
      </c>
      <c r="U513">
        <f t="shared" si="100"/>
        <v>0</v>
      </c>
      <c r="V513">
        <f t="shared" si="101"/>
        <v>34647.630685650845</v>
      </c>
      <c r="W513">
        <f t="shared" si="102"/>
        <v>39634.007797835482</v>
      </c>
      <c r="X513">
        <f t="shared" si="103"/>
        <v>95873.677984339738</v>
      </c>
    </row>
    <row r="514" spans="1:24" x14ac:dyDescent="0.3">
      <c r="A514">
        <v>512</v>
      </c>
      <c r="B514">
        <f>IF(A514&gt;0,EOMONTH(B513,1),INDEX(extract[VALUATION_DATE], 1))</f>
        <v>60875</v>
      </c>
      <c r="C514">
        <f>IF(A514=0,DAYS360(INDEX(extract[ISSUE_DATE], 1),B514)/30,C513+1)</f>
        <v>530</v>
      </c>
      <c r="D514">
        <f t="shared" ref="D514:D577" si="104">_xlfn.FLOOR.MATH(C514/12)+1</f>
        <v>45</v>
      </c>
      <c r="E514">
        <f>INDEX(extract[ISSUE_AGE], 1)+D514-1</f>
        <v>92</v>
      </c>
      <c r="F514">
        <f>INDEX(mortality_0[PROBABILITY],MATCH(E514, mortality_0[AGE]))</f>
        <v>0.15015500000000001</v>
      </c>
      <c r="G514">
        <f t="shared" ref="G514:G577" si="105">1-(1-F514)^(1/12)</f>
        <v>1.3466939926583987E-2</v>
      </c>
      <c r="H514">
        <f>INDEX(valuation_rate_0[rate],0+1)</f>
        <v>4.2500000000000003E-2</v>
      </c>
      <c r="I514">
        <f t="shared" ref="I514:I548" si="106">IF(A514&gt;0,(1+H513)^(-1/12)*I513,1)</f>
        <v>0.16933807472122567</v>
      </c>
      <c r="J514">
        <f>IF(A514&gt;0,J513+L513-M513-N513,INDEX(extract[FUND_VALUE], 1))</f>
        <v>28973.49164466621</v>
      </c>
      <c r="K514">
        <f>IF((B514&lt;INDEX(extract[GUARANTEE_END], 1)),INDEX(extract[CURRENT_RATE], 1),INDEX(extract[MINIMUM_RATE], 1))</f>
        <v>0.01</v>
      </c>
      <c r="L514">
        <f t="shared" ref="L514:L577" si="107">J514*((1+K514)^(1/12)-1)</f>
        <v>24.034615624940695</v>
      </c>
      <c r="M514">
        <f t="shared" ref="M514:M548" si="108">J514*G514</f>
        <v>390.18427144210295</v>
      </c>
      <c r="N514">
        <f>0</f>
        <v>0</v>
      </c>
      <c r="O514">
        <f>IF((D514&lt;=INDEX(surr_charge_sch_0[POLICY_YEAR],COUNTA(surr_charge_sch_0[POLICY_YEAR]))),INDEX(surr_charge_sch_0[SURRENDER_CHARGE_PERCENT],MATCH(D514, surr_charge_sch_0[POLICY_YEAR])),INDEX(surr_charge_sch_0[SURRENDER_CHARGE_PERCENT],COUNTA(surr_charge_sch_0[SURRENDER_CHARGE_PERCENT])))</f>
        <v>0</v>
      </c>
      <c r="P514">
        <f>IF((A514=0),INDEX(extract[AVAILABLE_FPWD], 1),(IF(MOD(C514, 12)=0,J514*INDEX(extract[FREE_PWD_PERCENT], 1),P513)))</f>
        <v>2971.9910151185659</v>
      </c>
      <c r="Q514">
        <f t="shared" ref="Q514:Q577" si="109">J514-P514</f>
        <v>26001.500629547645</v>
      </c>
      <c r="R514">
        <f t="shared" ref="R514:R577" si="110">O514*Q514</f>
        <v>0</v>
      </c>
      <c r="S514">
        <f t="shared" ref="S514:S577" si="111">J514-R514</f>
        <v>28973.49164466621</v>
      </c>
      <c r="T514">
        <f t="shared" ref="T514:T577" si="112">S514*I514</f>
        <v>4906.3152930592942</v>
      </c>
      <c r="U514">
        <f t="shared" ref="U514:U548" si="113">IF(A514&gt;0,U513+N513*I513,0)</f>
        <v>0</v>
      </c>
      <c r="V514">
        <f t="shared" ref="V514:V548" si="114">IF(A514&gt;0,V513+M513*I513,0)</f>
        <v>34714.781926671931</v>
      </c>
      <c r="W514">
        <f t="shared" ref="W514:W577" si="115">T514+U514+V514</f>
        <v>39621.097219731222</v>
      </c>
      <c r="X514">
        <f t="shared" ref="X514:X577" si="116">IF((A514=0),W514,(IF(W514&gt;X513,W514,X513)))</f>
        <v>95873.677984339738</v>
      </c>
    </row>
    <row r="515" spans="1:24" x14ac:dyDescent="0.3">
      <c r="A515">
        <v>513</v>
      </c>
      <c r="B515">
        <f>IF(A515&gt;0,EOMONTH(B514,1),INDEX(extract[VALUATION_DATE], 1))</f>
        <v>60905</v>
      </c>
      <c r="C515">
        <f>IF(A515=0,DAYS360(INDEX(extract[ISSUE_DATE], 1),B515)/30,C514+1)</f>
        <v>531</v>
      </c>
      <c r="D515">
        <f t="shared" si="104"/>
        <v>45</v>
      </c>
      <c r="E515">
        <f>INDEX(extract[ISSUE_AGE], 1)+D515-1</f>
        <v>92</v>
      </c>
      <c r="F515">
        <f>INDEX(mortality_0[PROBABILITY],MATCH(E515, mortality_0[AGE]))</f>
        <v>0.15015500000000001</v>
      </c>
      <c r="G515">
        <f t="shared" si="105"/>
        <v>1.3466939926583987E-2</v>
      </c>
      <c r="H515">
        <f>INDEX(valuation_rate_0[rate],0+1)</f>
        <v>4.2500000000000003E-2</v>
      </c>
      <c r="I515">
        <f t="shared" si="106"/>
        <v>0.16875174761729789</v>
      </c>
      <c r="J515">
        <f>IF(A515&gt;0,J514+L514-M514-N514,INDEX(extract[FUND_VALUE], 1))</f>
        <v>28607.341988849046</v>
      </c>
      <c r="K515">
        <f>IF((B515&lt;INDEX(extract[GUARANTEE_END], 1)),INDEX(extract[CURRENT_RATE], 1),INDEX(extract[MINIMUM_RATE], 1))</f>
        <v>0.01</v>
      </c>
      <c r="L515">
        <f t="shared" si="107"/>
        <v>23.730880529885628</v>
      </c>
      <c r="M515">
        <f t="shared" si="108"/>
        <v>385.25335602307376</v>
      </c>
      <c r="N515">
        <f>0</f>
        <v>0</v>
      </c>
      <c r="O515">
        <f>IF((D515&lt;=INDEX(surr_charge_sch_0[POLICY_YEAR],COUNTA(surr_charge_sch_0[POLICY_YEAR]))),INDEX(surr_charge_sch_0[SURRENDER_CHARGE_PERCENT],MATCH(D515, surr_charge_sch_0[POLICY_YEAR])),INDEX(surr_charge_sch_0[SURRENDER_CHARGE_PERCENT],COUNTA(surr_charge_sch_0[SURRENDER_CHARGE_PERCENT])))</f>
        <v>0</v>
      </c>
      <c r="P515">
        <f>IF((A515=0),INDEX(extract[AVAILABLE_FPWD], 1),(IF(MOD(C515, 12)=0,J515*INDEX(extract[FREE_PWD_PERCENT], 1),P514)))</f>
        <v>2971.9910151185659</v>
      </c>
      <c r="Q515">
        <f t="shared" si="109"/>
        <v>25635.350973730481</v>
      </c>
      <c r="R515">
        <f t="shared" si="110"/>
        <v>0</v>
      </c>
      <c r="S515">
        <f t="shared" si="111"/>
        <v>28607.341988849046</v>
      </c>
      <c r="T515">
        <f t="shared" si="112"/>
        <v>4827.5389553039831</v>
      </c>
      <c r="U515">
        <f t="shared" si="113"/>
        <v>0</v>
      </c>
      <c r="V515">
        <f t="shared" si="114"/>
        <v>34780.85497998444</v>
      </c>
      <c r="W515">
        <f t="shared" si="115"/>
        <v>39608.393935288426</v>
      </c>
      <c r="X515">
        <f t="shared" si="116"/>
        <v>95873.677984339738</v>
      </c>
    </row>
    <row r="516" spans="1:24" x14ac:dyDescent="0.3">
      <c r="A516">
        <v>514</v>
      </c>
      <c r="B516">
        <f>IF(A516&gt;0,EOMONTH(B515,1),INDEX(extract[VALUATION_DATE], 1))</f>
        <v>60936</v>
      </c>
      <c r="C516">
        <f>IF(A516=0,DAYS360(INDEX(extract[ISSUE_DATE], 1),B516)/30,C515+1)</f>
        <v>532</v>
      </c>
      <c r="D516">
        <f t="shared" si="104"/>
        <v>45</v>
      </c>
      <c r="E516">
        <f>INDEX(extract[ISSUE_AGE], 1)+D516-1</f>
        <v>92</v>
      </c>
      <c r="F516">
        <f>INDEX(mortality_0[PROBABILITY],MATCH(E516, mortality_0[AGE]))</f>
        <v>0.15015500000000001</v>
      </c>
      <c r="G516">
        <f t="shared" si="105"/>
        <v>1.3466939926583987E-2</v>
      </c>
      <c r="H516">
        <f>INDEX(valuation_rate_0[rate],0+1)</f>
        <v>4.2500000000000003E-2</v>
      </c>
      <c r="I516">
        <f t="shared" si="106"/>
        <v>0.16816745065026265</v>
      </c>
      <c r="J516">
        <f>IF(A516&gt;0,J515+L515-M515-N515,INDEX(extract[FUND_VALUE], 1))</f>
        <v>28245.819513355858</v>
      </c>
      <c r="K516">
        <f>IF((B516&lt;INDEX(extract[GUARANTEE_END], 1)),INDEX(extract[CURRENT_RATE], 1),INDEX(extract[MINIMUM_RATE], 1))</f>
        <v>0.01</v>
      </c>
      <c r="L516">
        <f t="shared" si="107"/>
        <v>23.430983857271251</v>
      </c>
      <c r="M516">
        <f t="shared" si="108"/>
        <v>380.3847545634971</v>
      </c>
      <c r="N516">
        <f>0</f>
        <v>0</v>
      </c>
      <c r="O516">
        <f>IF((D516&lt;=INDEX(surr_charge_sch_0[POLICY_YEAR],COUNTA(surr_charge_sch_0[POLICY_YEAR]))),INDEX(surr_charge_sch_0[SURRENDER_CHARGE_PERCENT],MATCH(D516, surr_charge_sch_0[POLICY_YEAR])),INDEX(surr_charge_sch_0[SURRENDER_CHARGE_PERCENT],COUNTA(surr_charge_sch_0[SURRENDER_CHARGE_PERCENT])))</f>
        <v>0</v>
      </c>
      <c r="P516">
        <f>IF((A516=0),INDEX(extract[AVAILABLE_FPWD], 1),(IF(MOD(C516, 12)=0,J516*INDEX(extract[FREE_PWD_PERCENT], 1),P515)))</f>
        <v>2971.9910151185659</v>
      </c>
      <c r="Q516">
        <f t="shared" si="109"/>
        <v>25273.828498237293</v>
      </c>
      <c r="R516">
        <f t="shared" si="110"/>
        <v>0</v>
      </c>
      <c r="S516">
        <f t="shared" si="111"/>
        <v>28245.819513355858</v>
      </c>
      <c r="T516">
        <f t="shared" si="112"/>
        <v>4750.0274590884974</v>
      </c>
      <c r="U516">
        <f t="shared" si="113"/>
        <v>0</v>
      </c>
      <c r="V516">
        <f t="shared" si="114"/>
        <v>34845.86715708876</v>
      </c>
      <c r="W516">
        <f t="shared" si="115"/>
        <v>39595.894616177255</v>
      </c>
      <c r="X516">
        <f t="shared" si="116"/>
        <v>95873.677984339738</v>
      </c>
    </row>
    <row r="517" spans="1:24" x14ac:dyDescent="0.3">
      <c r="A517">
        <v>515</v>
      </c>
      <c r="B517">
        <f>IF(A517&gt;0,EOMONTH(B516,1),INDEX(extract[VALUATION_DATE], 1))</f>
        <v>60966</v>
      </c>
      <c r="C517">
        <f>IF(A517=0,DAYS360(INDEX(extract[ISSUE_DATE], 1),B517)/30,C516+1)</f>
        <v>533</v>
      </c>
      <c r="D517">
        <f t="shared" si="104"/>
        <v>45</v>
      </c>
      <c r="E517">
        <f>INDEX(extract[ISSUE_AGE], 1)+D517-1</f>
        <v>92</v>
      </c>
      <c r="F517">
        <f>INDEX(mortality_0[PROBABILITY],MATCH(E517, mortality_0[AGE]))</f>
        <v>0.15015500000000001</v>
      </c>
      <c r="G517">
        <f t="shared" si="105"/>
        <v>1.3466939926583987E-2</v>
      </c>
      <c r="H517">
        <f>INDEX(valuation_rate_0[rate],0+1)</f>
        <v>4.2500000000000003E-2</v>
      </c>
      <c r="I517">
        <f t="shared" si="106"/>
        <v>0.16758517679084262</v>
      </c>
      <c r="J517">
        <f>IF(A517&gt;0,J516+L516-M516-N516,INDEX(extract[FUND_VALUE], 1))</f>
        <v>27888.865742649632</v>
      </c>
      <c r="K517">
        <f>IF((B517&lt;INDEX(extract[GUARANTEE_END], 1)),INDEX(extract[CURRENT_RATE], 1),INDEX(extract[MINIMUM_RATE], 1))</f>
        <v>0.01</v>
      </c>
      <c r="L517">
        <f t="shared" si="107"/>
        <v>23.134877099410858</v>
      </c>
      <c r="M517">
        <f t="shared" si="108"/>
        <v>375.5776795768287</v>
      </c>
      <c r="N517">
        <f>0</f>
        <v>0</v>
      </c>
      <c r="O517">
        <f>IF((D517&lt;=INDEX(surr_charge_sch_0[POLICY_YEAR],COUNTA(surr_charge_sch_0[POLICY_YEAR]))),INDEX(surr_charge_sch_0[SURRENDER_CHARGE_PERCENT],MATCH(D517, surr_charge_sch_0[POLICY_YEAR])),INDEX(surr_charge_sch_0[SURRENDER_CHARGE_PERCENT],COUNTA(surr_charge_sch_0[SURRENDER_CHARGE_PERCENT])))</f>
        <v>0</v>
      </c>
      <c r="P517">
        <f>IF((A517=0),INDEX(extract[AVAILABLE_FPWD], 1),(IF(MOD(C517, 12)=0,J517*INDEX(extract[FREE_PWD_PERCENT], 1),P516)))</f>
        <v>2971.9910151185659</v>
      </c>
      <c r="Q517">
        <f t="shared" si="109"/>
        <v>24916.874727531067</v>
      </c>
      <c r="R517">
        <f t="shared" si="110"/>
        <v>0</v>
      </c>
      <c r="S517">
        <f t="shared" si="111"/>
        <v>27888.865742649632</v>
      </c>
      <c r="T517">
        <f t="shared" si="112"/>
        <v>4673.7604959780128</v>
      </c>
      <c r="U517">
        <f t="shared" si="113"/>
        <v>0</v>
      </c>
      <c r="V517">
        <f t="shared" si="114"/>
        <v>34909.835491529928</v>
      </c>
      <c r="W517">
        <f t="shared" si="115"/>
        <v>39583.595987507942</v>
      </c>
      <c r="X517">
        <f t="shared" si="116"/>
        <v>95873.677984339738</v>
      </c>
    </row>
    <row r="518" spans="1:24" x14ac:dyDescent="0.3">
      <c r="A518">
        <v>516</v>
      </c>
      <c r="B518">
        <f>IF(A518&gt;0,EOMONTH(B517,1),INDEX(extract[VALUATION_DATE], 1))</f>
        <v>60997</v>
      </c>
      <c r="C518">
        <f>IF(A518=0,DAYS360(INDEX(extract[ISSUE_DATE], 1),B518)/30,C517+1)</f>
        <v>534</v>
      </c>
      <c r="D518">
        <f t="shared" si="104"/>
        <v>45</v>
      </c>
      <c r="E518">
        <f>INDEX(extract[ISSUE_AGE], 1)+D518-1</f>
        <v>92</v>
      </c>
      <c r="F518">
        <f>INDEX(mortality_0[PROBABILITY],MATCH(E518, mortality_0[AGE]))</f>
        <v>0.15015500000000001</v>
      </c>
      <c r="G518">
        <f t="shared" si="105"/>
        <v>1.3466939926583987E-2</v>
      </c>
      <c r="H518">
        <f>INDEX(valuation_rate_0[rate],0+1)</f>
        <v>4.2500000000000003E-2</v>
      </c>
      <c r="I518">
        <f t="shared" si="106"/>
        <v>0.16700491903409914</v>
      </c>
      <c r="J518">
        <f>IF(A518&gt;0,J517+L517-M517-N517,INDEX(extract[FUND_VALUE], 1))</f>
        <v>27536.422940172215</v>
      </c>
      <c r="K518">
        <f>IF((B518&lt;INDEX(extract[GUARANTEE_END], 1)),INDEX(extract[CURRENT_RATE], 1),INDEX(extract[MINIMUM_RATE], 1))</f>
        <v>0.01</v>
      </c>
      <c r="L518">
        <f t="shared" si="107"/>
        <v>22.842512361628863</v>
      </c>
      <c r="M518">
        <f t="shared" si="108"/>
        <v>370.83135352830845</v>
      </c>
      <c r="N518">
        <f>0</f>
        <v>0</v>
      </c>
      <c r="O518">
        <f>IF((D518&lt;=INDEX(surr_charge_sch_0[POLICY_YEAR],COUNTA(surr_charge_sch_0[POLICY_YEAR]))),INDEX(surr_charge_sch_0[SURRENDER_CHARGE_PERCENT],MATCH(D518, surr_charge_sch_0[POLICY_YEAR])),INDEX(surr_charge_sch_0[SURRENDER_CHARGE_PERCENT],COUNTA(surr_charge_sch_0[SURRENDER_CHARGE_PERCENT])))</f>
        <v>0</v>
      </c>
      <c r="P518">
        <f>IF((A518=0),INDEX(extract[AVAILABLE_FPWD], 1),(IF(MOD(C518, 12)=0,J518*INDEX(extract[FREE_PWD_PERCENT], 1),P517)))</f>
        <v>2971.9910151185659</v>
      </c>
      <c r="Q518">
        <f t="shared" si="109"/>
        <v>24564.43192505365</v>
      </c>
      <c r="R518">
        <f t="shared" si="110"/>
        <v>0</v>
      </c>
      <c r="S518">
        <f t="shared" si="111"/>
        <v>27536.422940172215</v>
      </c>
      <c r="T518">
        <f t="shared" si="112"/>
        <v>4598.7180836121706</v>
      </c>
      <c r="U518">
        <f t="shared" si="113"/>
        <v>0</v>
      </c>
      <c r="V518">
        <f t="shared" si="114"/>
        <v>34972.776743360504</v>
      </c>
      <c r="W518">
        <f t="shared" si="115"/>
        <v>39571.494826972674</v>
      </c>
      <c r="X518">
        <f t="shared" si="116"/>
        <v>95873.677984339738</v>
      </c>
    </row>
    <row r="519" spans="1:24" x14ac:dyDescent="0.3">
      <c r="A519">
        <v>517</v>
      </c>
      <c r="B519">
        <f>IF(A519&gt;0,EOMONTH(B518,1),INDEX(extract[VALUATION_DATE], 1))</f>
        <v>61028</v>
      </c>
      <c r="C519">
        <f>IF(A519=0,DAYS360(INDEX(extract[ISSUE_DATE], 1),B519)/30,C518+1)</f>
        <v>535</v>
      </c>
      <c r="D519">
        <f t="shared" si="104"/>
        <v>45</v>
      </c>
      <c r="E519">
        <f>INDEX(extract[ISSUE_AGE], 1)+D519-1</f>
        <v>92</v>
      </c>
      <c r="F519">
        <f>INDEX(mortality_0[PROBABILITY],MATCH(E519, mortality_0[AGE]))</f>
        <v>0.15015500000000001</v>
      </c>
      <c r="G519">
        <f t="shared" si="105"/>
        <v>1.3466939926583987E-2</v>
      </c>
      <c r="H519">
        <f>INDEX(valuation_rate_0[rate],0+1)</f>
        <v>4.2500000000000003E-2</v>
      </c>
      <c r="I519">
        <f t="shared" si="106"/>
        <v>0.16642667039934789</v>
      </c>
      <c r="J519">
        <f>IF(A519&gt;0,J518+L518-M518-N518,INDEX(extract[FUND_VALUE], 1))</f>
        <v>27188.434099005535</v>
      </c>
      <c r="K519">
        <f>IF((B519&lt;INDEX(extract[GUARANTEE_END], 1)),INDEX(extract[CURRENT_RATE], 1),INDEX(extract[MINIMUM_RATE], 1))</f>
        <v>0.01</v>
      </c>
      <c r="L519">
        <f t="shared" si="107"/>
        <v>22.55384235451395</v>
      </c>
      <c r="M519">
        <f t="shared" si="108"/>
        <v>366.14500870919517</v>
      </c>
      <c r="N519">
        <f>0</f>
        <v>0</v>
      </c>
      <c r="O519">
        <f>IF((D519&lt;=INDEX(surr_charge_sch_0[POLICY_YEAR],COUNTA(surr_charge_sch_0[POLICY_YEAR]))),INDEX(surr_charge_sch_0[SURRENDER_CHARGE_PERCENT],MATCH(D519, surr_charge_sch_0[POLICY_YEAR])),INDEX(surr_charge_sch_0[SURRENDER_CHARGE_PERCENT],COUNTA(surr_charge_sch_0[SURRENDER_CHARGE_PERCENT])))</f>
        <v>0</v>
      </c>
      <c r="P519">
        <f>IF((A519=0),INDEX(extract[AVAILABLE_FPWD], 1),(IF(MOD(C519, 12)=0,J519*INDEX(extract[FREE_PWD_PERCENT], 1),P518)))</f>
        <v>2971.9910151185659</v>
      </c>
      <c r="Q519">
        <f t="shared" si="109"/>
        <v>24216.44308388697</v>
      </c>
      <c r="R519">
        <f t="shared" si="110"/>
        <v>0</v>
      </c>
      <c r="S519">
        <f t="shared" si="111"/>
        <v>27188.434099005535</v>
      </c>
      <c r="T519">
        <f t="shared" si="112"/>
        <v>4524.8805604695854</v>
      </c>
      <c r="U519">
        <f t="shared" si="113"/>
        <v>0</v>
      </c>
      <c r="V519">
        <f t="shared" si="114"/>
        <v>35034.707403531807</v>
      </c>
      <c r="W519">
        <f t="shared" si="115"/>
        <v>39559.587964001395</v>
      </c>
      <c r="X519">
        <f t="shared" si="116"/>
        <v>95873.677984339738</v>
      </c>
    </row>
    <row r="520" spans="1:24" x14ac:dyDescent="0.3">
      <c r="A520">
        <v>518</v>
      </c>
      <c r="B520">
        <f>IF(A520&gt;0,EOMONTH(B519,1),INDEX(extract[VALUATION_DATE], 1))</f>
        <v>61056</v>
      </c>
      <c r="C520">
        <f>IF(A520=0,DAYS360(INDEX(extract[ISSUE_DATE], 1),B520)/30,C519+1)</f>
        <v>536</v>
      </c>
      <c r="D520">
        <f t="shared" si="104"/>
        <v>45</v>
      </c>
      <c r="E520">
        <f>INDEX(extract[ISSUE_AGE], 1)+D520-1</f>
        <v>92</v>
      </c>
      <c r="F520">
        <f>INDEX(mortality_0[PROBABILITY],MATCH(E520, mortality_0[AGE]))</f>
        <v>0.15015500000000001</v>
      </c>
      <c r="G520">
        <f t="shared" si="105"/>
        <v>1.3466939926583987E-2</v>
      </c>
      <c r="H520">
        <f>INDEX(valuation_rate_0[rate],0+1)</f>
        <v>4.2500000000000003E-2</v>
      </c>
      <c r="I520">
        <f t="shared" si="106"/>
        <v>0.1658504239300749</v>
      </c>
      <c r="J520">
        <f>IF(A520&gt;0,J519+L519-M519-N519,INDEX(extract[FUND_VALUE], 1))</f>
        <v>26844.842932650856</v>
      </c>
      <c r="K520">
        <f>IF((B520&lt;INDEX(extract[GUARANTEE_END], 1)),INDEX(extract[CURRENT_RATE], 1),INDEX(extract[MINIMUM_RATE], 1))</f>
        <v>0.01</v>
      </c>
      <c r="L520">
        <f t="shared" si="107"/>
        <v>22.26882038627009</v>
      </c>
      <c r="M520">
        <f t="shared" si="108"/>
        <v>361.51788711259178</v>
      </c>
      <c r="N520">
        <f>0</f>
        <v>0</v>
      </c>
      <c r="O520">
        <f>IF((D520&lt;=INDEX(surr_charge_sch_0[POLICY_YEAR],COUNTA(surr_charge_sch_0[POLICY_YEAR]))),INDEX(surr_charge_sch_0[SURRENDER_CHARGE_PERCENT],MATCH(D520, surr_charge_sch_0[POLICY_YEAR])),INDEX(surr_charge_sch_0[SURRENDER_CHARGE_PERCENT],COUNTA(surr_charge_sch_0[SURRENDER_CHARGE_PERCENT])))</f>
        <v>0</v>
      </c>
      <c r="P520">
        <f>IF((A520=0),INDEX(extract[AVAILABLE_FPWD], 1),(IF(MOD(C520, 12)=0,J520*INDEX(extract[FREE_PWD_PERCENT], 1),P519)))</f>
        <v>2971.9910151185659</v>
      </c>
      <c r="Q520">
        <f t="shared" si="109"/>
        <v>23872.851917532291</v>
      </c>
      <c r="R520">
        <f t="shared" si="110"/>
        <v>0</v>
      </c>
      <c r="S520">
        <f t="shared" si="111"/>
        <v>26844.842932650856</v>
      </c>
      <c r="T520">
        <f t="shared" si="112"/>
        <v>4452.2285807164199</v>
      </c>
      <c r="U520">
        <f t="shared" si="113"/>
        <v>0</v>
      </c>
      <c r="V520">
        <f t="shared" si="114"/>
        <v>35095.643698214619</v>
      </c>
      <c r="W520">
        <f t="shared" si="115"/>
        <v>39547.872278931041</v>
      </c>
      <c r="X520">
        <f t="shared" si="116"/>
        <v>95873.677984339738</v>
      </c>
    </row>
    <row r="521" spans="1:24" x14ac:dyDescent="0.3">
      <c r="A521">
        <v>519</v>
      </c>
      <c r="B521">
        <f>IF(A521&gt;0,EOMONTH(B520,1),INDEX(extract[VALUATION_DATE], 1))</f>
        <v>61087</v>
      </c>
      <c r="C521">
        <f>IF(A521=0,DAYS360(INDEX(extract[ISSUE_DATE], 1),B521)/30,C520+1)</f>
        <v>537</v>
      </c>
      <c r="D521">
        <f t="shared" si="104"/>
        <v>45</v>
      </c>
      <c r="E521">
        <f>INDEX(extract[ISSUE_AGE], 1)+D521-1</f>
        <v>92</v>
      </c>
      <c r="F521">
        <f>INDEX(mortality_0[PROBABILITY],MATCH(E521, mortality_0[AGE]))</f>
        <v>0.15015500000000001</v>
      </c>
      <c r="G521">
        <f t="shared" si="105"/>
        <v>1.3466939926583987E-2</v>
      </c>
      <c r="H521">
        <f>INDEX(valuation_rate_0[rate],0+1)</f>
        <v>4.2500000000000003E-2</v>
      </c>
      <c r="I521">
        <f t="shared" si="106"/>
        <v>0.16527617269385292</v>
      </c>
      <c r="J521">
        <f>IF(A521&gt;0,J520+L520-M520-N520,INDEX(extract[FUND_VALUE], 1))</f>
        <v>26505.593865924537</v>
      </c>
      <c r="K521">
        <f>IF((B521&lt;INDEX(extract[GUARANTEE_END], 1)),INDEX(extract[CURRENT_RATE], 1),INDEX(extract[MINIMUM_RATE], 1))</f>
        <v>0.01</v>
      </c>
      <c r="L521">
        <f t="shared" si="107"/>
        <v>21.987400355164244</v>
      </c>
      <c r="M521">
        <f t="shared" si="108"/>
        <v>356.94924031083877</v>
      </c>
      <c r="N521">
        <f>0</f>
        <v>0</v>
      </c>
      <c r="O521">
        <f>IF((D521&lt;=INDEX(surr_charge_sch_0[POLICY_YEAR],COUNTA(surr_charge_sch_0[POLICY_YEAR]))),INDEX(surr_charge_sch_0[SURRENDER_CHARGE_PERCENT],MATCH(D521, surr_charge_sch_0[POLICY_YEAR])),INDEX(surr_charge_sch_0[SURRENDER_CHARGE_PERCENT],COUNTA(surr_charge_sch_0[SURRENDER_CHARGE_PERCENT])))</f>
        <v>0</v>
      </c>
      <c r="P521">
        <f>IF((A521=0),INDEX(extract[AVAILABLE_FPWD], 1),(IF(MOD(C521, 12)=0,J521*INDEX(extract[FREE_PWD_PERCENT], 1),P520)))</f>
        <v>2971.9910151185659</v>
      </c>
      <c r="Q521">
        <f t="shared" si="109"/>
        <v>23533.602850805972</v>
      </c>
      <c r="R521">
        <f t="shared" si="110"/>
        <v>0</v>
      </c>
      <c r="S521">
        <f t="shared" si="111"/>
        <v>26505.593865924537</v>
      </c>
      <c r="T521">
        <f t="shared" si="112"/>
        <v>4380.743109137672</v>
      </c>
      <c r="U521">
        <f t="shared" si="113"/>
        <v>0</v>
      </c>
      <c r="V521">
        <f t="shared" si="114"/>
        <v>35155.601593050545</v>
      </c>
      <c r="W521">
        <f t="shared" si="115"/>
        <v>39536.344702188217</v>
      </c>
      <c r="X521">
        <f t="shared" si="116"/>
        <v>95873.677984339738</v>
      </c>
    </row>
    <row r="522" spans="1:24" x14ac:dyDescent="0.3">
      <c r="A522">
        <v>520</v>
      </c>
      <c r="B522">
        <f>IF(A522&gt;0,EOMONTH(B521,1),INDEX(extract[VALUATION_DATE], 1))</f>
        <v>61117</v>
      </c>
      <c r="C522">
        <f>IF(A522=0,DAYS360(INDEX(extract[ISSUE_DATE], 1),B522)/30,C521+1)</f>
        <v>538</v>
      </c>
      <c r="D522">
        <f t="shared" si="104"/>
        <v>45</v>
      </c>
      <c r="E522">
        <f>INDEX(extract[ISSUE_AGE], 1)+D522-1</f>
        <v>92</v>
      </c>
      <c r="F522">
        <f>INDEX(mortality_0[PROBABILITY],MATCH(E522, mortality_0[AGE]))</f>
        <v>0.15015500000000001</v>
      </c>
      <c r="G522">
        <f t="shared" si="105"/>
        <v>1.3466939926583987E-2</v>
      </c>
      <c r="H522">
        <f>INDEX(valuation_rate_0[rate],0+1)</f>
        <v>4.2500000000000003E-2</v>
      </c>
      <c r="I522">
        <f t="shared" si="106"/>
        <v>0.16470390978225796</v>
      </c>
      <c r="J522">
        <f>IF(A522&gt;0,J521+L521-M521-N521,INDEX(extract[FUND_VALUE], 1))</f>
        <v>26170.632025968862</v>
      </c>
      <c r="K522">
        <f>IF((B522&lt;INDEX(extract[GUARANTEE_END], 1)),INDEX(extract[CURRENT_RATE], 1),INDEX(extract[MINIMUM_RATE], 1))</f>
        <v>0.01</v>
      </c>
      <c r="L522">
        <f t="shared" si="107"/>
        <v>21.709536742069492</v>
      </c>
      <c r="M522">
        <f t="shared" si="108"/>
        <v>352.43832933445765</v>
      </c>
      <c r="N522">
        <f>0</f>
        <v>0</v>
      </c>
      <c r="O522">
        <f>IF((D522&lt;=INDEX(surr_charge_sch_0[POLICY_YEAR],COUNTA(surr_charge_sch_0[POLICY_YEAR]))),INDEX(surr_charge_sch_0[SURRENDER_CHARGE_PERCENT],MATCH(D522, surr_charge_sch_0[POLICY_YEAR])),INDEX(surr_charge_sch_0[SURRENDER_CHARGE_PERCENT],COUNTA(surr_charge_sch_0[SURRENDER_CHARGE_PERCENT])))</f>
        <v>0</v>
      </c>
      <c r="P522">
        <f>IF((A522=0),INDEX(extract[AVAILABLE_FPWD], 1),(IF(MOD(C522, 12)=0,J522*INDEX(extract[FREE_PWD_PERCENT], 1),P521)))</f>
        <v>2971.9910151185659</v>
      </c>
      <c r="Q522">
        <f t="shared" si="109"/>
        <v>23198.641010850297</v>
      </c>
      <c r="R522">
        <f t="shared" si="110"/>
        <v>0</v>
      </c>
      <c r="S522">
        <f t="shared" si="111"/>
        <v>26170.632025968862</v>
      </c>
      <c r="T522">
        <f t="shared" si="112"/>
        <v>4310.4054161498461</v>
      </c>
      <c r="U522">
        <f t="shared" si="113"/>
        <v>0</v>
      </c>
      <c r="V522">
        <f t="shared" si="114"/>
        <v>35214.5967973351</v>
      </c>
      <c r="W522">
        <f t="shared" si="115"/>
        <v>39525.002213484942</v>
      </c>
      <c r="X522">
        <f t="shared" si="116"/>
        <v>95873.677984339738</v>
      </c>
    </row>
    <row r="523" spans="1:24" x14ac:dyDescent="0.3">
      <c r="A523">
        <v>521</v>
      </c>
      <c r="B523">
        <f>IF(A523&gt;0,EOMONTH(B522,1),INDEX(extract[VALUATION_DATE], 1))</f>
        <v>61148</v>
      </c>
      <c r="C523">
        <f>IF(A523=0,DAYS360(INDEX(extract[ISSUE_DATE], 1),B523)/30,C522+1)</f>
        <v>539</v>
      </c>
      <c r="D523">
        <f t="shared" si="104"/>
        <v>45</v>
      </c>
      <c r="E523">
        <f>INDEX(extract[ISSUE_AGE], 1)+D523-1</f>
        <v>92</v>
      </c>
      <c r="F523">
        <f>INDEX(mortality_0[PROBABILITY],MATCH(E523, mortality_0[AGE]))</f>
        <v>0.15015500000000001</v>
      </c>
      <c r="G523">
        <f t="shared" si="105"/>
        <v>1.3466939926583987E-2</v>
      </c>
      <c r="H523">
        <f>INDEX(valuation_rate_0[rate],0+1)</f>
        <v>4.2500000000000003E-2</v>
      </c>
      <c r="I523">
        <f t="shared" si="106"/>
        <v>0.16413362831078623</v>
      </c>
      <c r="J523">
        <f>IF(A523&gt;0,J522+L522-M522-N522,INDEX(extract[FUND_VALUE], 1))</f>
        <v>25839.903233376474</v>
      </c>
      <c r="K523">
        <f>IF((B523&lt;INDEX(extract[GUARANTEE_END], 1)),INDEX(extract[CURRENT_RATE], 1),INDEX(extract[MINIMUM_RATE], 1))</f>
        <v>0.01</v>
      </c>
      <c r="L523">
        <f t="shared" si="107"/>
        <v>21.435184603102421</v>
      </c>
      <c r="M523">
        <f t="shared" si="108"/>
        <v>347.98442455262432</v>
      </c>
      <c r="N523">
        <f>0</f>
        <v>0</v>
      </c>
      <c r="O523">
        <f>IF((D523&lt;=INDEX(surr_charge_sch_0[POLICY_YEAR],COUNTA(surr_charge_sch_0[POLICY_YEAR]))),INDEX(surr_charge_sch_0[SURRENDER_CHARGE_PERCENT],MATCH(D523, surr_charge_sch_0[POLICY_YEAR])),INDEX(surr_charge_sch_0[SURRENDER_CHARGE_PERCENT],COUNTA(surr_charge_sch_0[SURRENDER_CHARGE_PERCENT])))</f>
        <v>0</v>
      </c>
      <c r="P523">
        <f>IF((A523=0),INDEX(extract[AVAILABLE_FPWD], 1),(IF(MOD(C523, 12)=0,J523*INDEX(extract[FREE_PWD_PERCENT], 1),P522)))</f>
        <v>2971.9910151185659</v>
      </c>
      <c r="Q523">
        <f t="shared" si="109"/>
        <v>22867.912218257909</v>
      </c>
      <c r="R523">
        <f t="shared" si="110"/>
        <v>0</v>
      </c>
      <c r="S523">
        <f t="shared" si="111"/>
        <v>25839.903233376474</v>
      </c>
      <c r="T523">
        <f t="shared" si="112"/>
        <v>4241.1970728936976</v>
      </c>
      <c r="U523">
        <f t="shared" si="113"/>
        <v>0</v>
      </c>
      <c r="V523">
        <f t="shared" si="114"/>
        <v>35272.644768133614</v>
      </c>
      <c r="W523">
        <f t="shared" si="115"/>
        <v>39513.841841027315</v>
      </c>
      <c r="X523">
        <f t="shared" si="116"/>
        <v>95873.677984339738</v>
      </c>
    </row>
    <row r="524" spans="1:24" x14ac:dyDescent="0.3">
      <c r="A524">
        <v>522</v>
      </c>
      <c r="B524">
        <f>IF(A524&gt;0,EOMONTH(B523,1),INDEX(extract[VALUATION_DATE], 1))</f>
        <v>61178</v>
      </c>
      <c r="C524">
        <f>IF(A524=0,DAYS360(INDEX(extract[ISSUE_DATE], 1),B524)/30,C523+1)</f>
        <v>540</v>
      </c>
      <c r="D524">
        <f t="shared" si="104"/>
        <v>46</v>
      </c>
      <c r="E524">
        <f>INDEX(extract[ISSUE_AGE], 1)+D524-1</f>
        <v>93</v>
      </c>
      <c r="F524">
        <f>INDEX(mortality_0[PROBABILITY],MATCH(E524, mortality_0[AGE]))</f>
        <v>0.161581</v>
      </c>
      <c r="G524">
        <f t="shared" si="105"/>
        <v>1.4579122190419236E-2</v>
      </c>
      <c r="H524">
        <f>INDEX(valuation_rate_0[rate],0+1)</f>
        <v>4.2500000000000003E-2</v>
      </c>
      <c r="I524">
        <f t="shared" si="106"/>
        <v>0.16356532141877125</v>
      </c>
      <c r="J524">
        <f>IF(A524&gt;0,J523+L523-M523-N523,INDEX(extract[FUND_VALUE], 1))</f>
        <v>25513.35399342695</v>
      </c>
      <c r="K524">
        <f>IF((B524&lt;INDEX(extract[GUARANTEE_END], 1)),INDEX(extract[CURRENT_RATE], 1),INDEX(extract[MINIMUM_RATE], 1))</f>
        <v>0.01</v>
      </c>
      <c r="L524">
        <f t="shared" si="107"/>
        <v>21.16429956235352</v>
      </c>
      <c r="M524">
        <f t="shared" si="108"/>
        <v>371.96230535759207</v>
      </c>
      <c r="N524">
        <f>0</f>
        <v>0</v>
      </c>
      <c r="O524">
        <f>IF((D524&lt;=INDEX(surr_charge_sch_0[POLICY_YEAR],COUNTA(surr_charge_sch_0[POLICY_YEAR]))),INDEX(surr_charge_sch_0[SURRENDER_CHARGE_PERCENT],MATCH(D524, surr_charge_sch_0[POLICY_YEAR])),INDEX(surr_charge_sch_0[SURRENDER_CHARGE_PERCENT],COUNTA(surr_charge_sch_0[SURRENDER_CHARGE_PERCENT])))</f>
        <v>0</v>
      </c>
      <c r="P524">
        <f>IF((A524=0),INDEX(extract[AVAILABLE_FPWD], 1),(IF(MOD(C524, 12)=0,J524*INDEX(extract[FREE_PWD_PERCENT], 1),P523)))</f>
        <v>2551.3353993426954</v>
      </c>
      <c r="Q524">
        <f t="shared" si="109"/>
        <v>22962.018594084257</v>
      </c>
      <c r="R524">
        <f t="shared" si="110"/>
        <v>0</v>
      </c>
      <c r="S524">
        <f t="shared" si="111"/>
        <v>25513.35399342695</v>
      </c>
      <c r="T524">
        <f t="shared" si="112"/>
        <v>4173.0999464057704</v>
      </c>
      <c r="U524">
        <f t="shared" si="113"/>
        <v>0</v>
      </c>
      <c r="V524">
        <f t="shared" si="114"/>
        <v>35329.760714331074</v>
      </c>
      <c r="W524">
        <f t="shared" si="115"/>
        <v>39502.860660736842</v>
      </c>
      <c r="X524">
        <f t="shared" si="116"/>
        <v>95873.677984339738</v>
      </c>
    </row>
    <row r="525" spans="1:24" x14ac:dyDescent="0.3">
      <c r="A525">
        <v>523</v>
      </c>
      <c r="B525">
        <f>IF(A525&gt;0,EOMONTH(B524,1),INDEX(extract[VALUATION_DATE], 1))</f>
        <v>61209</v>
      </c>
      <c r="C525">
        <f>IF(A525=0,DAYS360(INDEX(extract[ISSUE_DATE], 1),B525)/30,C524+1)</f>
        <v>541</v>
      </c>
      <c r="D525">
        <f t="shared" si="104"/>
        <v>46</v>
      </c>
      <c r="E525">
        <f>INDEX(extract[ISSUE_AGE], 1)+D525-1</f>
        <v>93</v>
      </c>
      <c r="F525">
        <f>INDEX(mortality_0[PROBABILITY],MATCH(E525, mortality_0[AGE]))</f>
        <v>0.161581</v>
      </c>
      <c r="G525">
        <f t="shared" si="105"/>
        <v>1.4579122190419236E-2</v>
      </c>
      <c r="H525">
        <f>INDEX(valuation_rate_0[rate],0+1)</f>
        <v>4.2500000000000003E-2</v>
      </c>
      <c r="I525">
        <f t="shared" si="106"/>
        <v>0.1629989822693014</v>
      </c>
      <c r="J525">
        <f>IF(A525&gt;0,J524+L524-M524-N524,INDEX(extract[FUND_VALUE], 1))</f>
        <v>25162.555987631713</v>
      </c>
      <c r="K525">
        <f>IF((B525&lt;INDEX(extract[GUARANTEE_END], 1)),INDEX(extract[CURRENT_RATE], 1),INDEX(extract[MINIMUM_RATE], 1))</f>
        <v>0.01</v>
      </c>
      <c r="L525">
        <f t="shared" si="107"/>
        <v>20.873299246109745</v>
      </c>
      <c r="M525">
        <f t="shared" si="108"/>
        <v>366.84797836694793</v>
      </c>
      <c r="N525">
        <f>0</f>
        <v>0</v>
      </c>
      <c r="O525">
        <f>IF((D525&lt;=INDEX(surr_charge_sch_0[POLICY_YEAR],COUNTA(surr_charge_sch_0[POLICY_YEAR]))),INDEX(surr_charge_sch_0[SURRENDER_CHARGE_PERCENT],MATCH(D525, surr_charge_sch_0[POLICY_YEAR])),INDEX(surr_charge_sch_0[SURRENDER_CHARGE_PERCENT],COUNTA(surr_charge_sch_0[SURRENDER_CHARGE_PERCENT])))</f>
        <v>0</v>
      </c>
      <c r="P525">
        <f>IF((A525=0),INDEX(extract[AVAILABLE_FPWD], 1),(IF(MOD(C525, 12)=0,J525*INDEX(extract[FREE_PWD_PERCENT], 1),P524)))</f>
        <v>2551.3353993426954</v>
      </c>
      <c r="Q525">
        <f t="shared" si="109"/>
        <v>22611.220588289019</v>
      </c>
      <c r="R525">
        <f t="shared" si="110"/>
        <v>0</v>
      </c>
      <c r="S525">
        <f t="shared" si="111"/>
        <v>25162.555987631713</v>
      </c>
      <c r="T525">
        <f t="shared" si="112"/>
        <v>4101.4710172782852</v>
      </c>
      <c r="U525">
        <f t="shared" si="113"/>
        <v>0</v>
      </c>
      <c r="V525">
        <f t="shared" si="114"/>
        <v>35390.600848362556</v>
      </c>
      <c r="W525">
        <f t="shared" si="115"/>
        <v>39492.071865640843</v>
      </c>
      <c r="X525">
        <f t="shared" si="116"/>
        <v>95873.677984339738</v>
      </c>
    </row>
    <row r="526" spans="1:24" x14ac:dyDescent="0.3">
      <c r="A526">
        <v>524</v>
      </c>
      <c r="B526">
        <f>IF(A526&gt;0,EOMONTH(B525,1),INDEX(extract[VALUATION_DATE], 1))</f>
        <v>61240</v>
      </c>
      <c r="C526">
        <f>IF(A526=0,DAYS360(INDEX(extract[ISSUE_DATE], 1),B526)/30,C525+1)</f>
        <v>542</v>
      </c>
      <c r="D526">
        <f t="shared" si="104"/>
        <v>46</v>
      </c>
      <c r="E526">
        <f>INDEX(extract[ISSUE_AGE], 1)+D526-1</f>
        <v>93</v>
      </c>
      <c r="F526">
        <f>INDEX(mortality_0[PROBABILITY],MATCH(E526, mortality_0[AGE]))</f>
        <v>0.161581</v>
      </c>
      <c r="G526">
        <f t="shared" si="105"/>
        <v>1.4579122190419236E-2</v>
      </c>
      <c r="H526">
        <f>INDEX(valuation_rate_0[rate],0+1)</f>
        <v>4.2500000000000003E-2</v>
      </c>
      <c r="I526">
        <f t="shared" si="106"/>
        <v>0.16243460404913759</v>
      </c>
      <c r="J526">
        <f>IF(A526&gt;0,J525+L525-M525-N525,INDEX(extract[FUND_VALUE], 1))</f>
        <v>24816.581308510875</v>
      </c>
      <c r="K526">
        <f>IF((B526&lt;INDEX(extract[GUARANTEE_END], 1)),INDEX(extract[CURRENT_RATE], 1),INDEX(extract[MINIMUM_RATE], 1))</f>
        <v>0.01</v>
      </c>
      <c r="L526">
        <f t="shared" si="107"/>
        <v>20.586300063180325</v>
      </c>
      <c r="M526">
        <f t="shared" si="108"/>
        <v>361.8039712452541</v>
      </c>
      <c r="N526">
        <f>0</f>
        <v>0</v>
      </c>
      <c r="O526">
        <f>IF((D526&lt;=INDEX(surr_charge_sch_0[POLICY_YEAR],COUNTA(surr_charge_sch_0[POLICY_YEAR]))),INDEX(surr_charge_sch_0[SURRENDER_CHARGE_PERCENT],MATCH(D526, surr_charge_sch_0[POLICY_YEAR])),INDEX(surr_charge_sch_0[SURRENDER_CHARGE_PERCENT],COUNTA(surr_charge_sch_0[SURRENDER_CHARGE_PERCENT])))</f>
        <v>0</v>
      </c>
      <c r="P526">
        <f>IF((A526=0),INDEX(extract[AVAILABLE_FPWD], 1),(IF(MOD(C526, 12)=0,J526*INDEX(extract[FREE_PWD_PERCENT], 1),P525)))</f>
        <v>2551.3353993426954</v>
      </c>
      <c r="Q526">
        <f t="shared" si="109"/>
        <v>22265.245909168181</v>
      </c>
      <c r="R526">
        <f t="shared" si="110"/>
        <v>0</v>
      </c>
      <c r="S526">
        <f t="shared" si="111"/>
        <v>24816.581308510875</v>
      </c>
      <c r="T526">
        <f t="shared" si="112"/>
        <v>4031.0715587011928</v>
      </c>
      <c r="U526">
        <f t="shared" si="113"/>
        <v>0</v>
      </c>
      <c r="V526">
        <f t="shared" si="114"/>
        <v>35450.39669548392</v>
      </c>
      <c r="W526">
        <f t="shared" si="115"/>
        <v>39481.468254185114</v>
      </c>
      <c r="X526">
        <f t="shared" si="116"/>
        <v>95873.677984339738</v>
      </c>
    </row>
    <row r="527" spans="1:24" x14ac:dyDescent="0.3">
      <c r="A527">
        <v>525</v>
      </c>
      <c r="B527">
        <f>IF(A527&gt;0,EOMONTH(B526,1),INDEX(extract[VALUATION_DATE], 1))</f>
        <v>61270</v>
      </c>
      <c r="C527">
        <f>IF(A527=0,DAYS360(INDEX(extract[ISSUE_DATE], 1),B527)/30,C526+1)</f>
        <v>543</v>
      </c>
      <c r="D527">
        <f t="shared" si="104"/>
        <v>46</v>
      </c>
      <c r="E527">
        <f>INDEX(extract[ISSUE_AGE], 1)+D527-1</f>
        <v>93</v>
      </c>
      <c r="F527">
        <f>INDEX(mortality_0[PROBABILITY],MATCH(E527, mortality_0[AGE]))</f>
        <v>0.161581</v>
      </c>
      <c r="G527">
        <f t="shared" si="105"/>
        <v>1.4579122190419236E-2</v>
      </c>
      <c r="H527">
        <f>INDEX(valuation_rate_0[rate],0+1)</f>
        <v>4.2500000000000003E-2</v>
      </c>
      <c r="I527">
        <f t="shared" si="106"/>
        <v>0.16187217996863135</v>
      </c>
      <c r="J527">
        <f>IF(A527&gt;0,J526+L526-M526-N526,INDEX(extract[FUND_VALUE], 1))</f>
        <v>24475.363637328799</v>
      </c>
      <c r="K527">
        <f>IF((B527&lt;INDEX(extract[GUARANTEE_END], 1)),INDEX(extract[CURRENT_RATE], 1),INDEX(extract[MINIMUM_RATE], 1))</f>
        <v>0.01</v>
      </c>
      <c r="L527">
        <f t="shared" si="107"/>
        <v>20.303246999646358</v>
      </c>
      <c r="M527">
        <f t="shared" si="108"/>
        <v>356.82931712356037</v>
      </c>
      <c r="N527">
        <f>0</f>
        <v>0</v>
      </c>
      <c r="O527">
        <f>IF((D527&lt;=INDEX(surr_charge_sch_0[POLICY_YEAR],COUNTA(surr_charge_sch_0[POLICY_YEAR]))),INDEX(surr_charge_sch_0[SURRENDER_CHARGE_PERCENT],MATCH(D527, surr_charge_sch_0[POLICY_YEAR])),INDEX(surr_charge_sch_0[SURRENDER_CHARGE_PERCENT],COUNTA(surr_charge_sch_0[SURRENDER_CHARGE_PERCENT])))</f>
        <v>0</v>
      </c>
      <c r="P527">
        <f>IF((A527=0),INDEX(extract[AVAILABLE_FPWD], 1),(IF(MOD(C527, 12)=0,J527*INDEX(extract[FREE_PWD_PERCENT], 1),P526)))</f>
        <v>2551.3353993426954</v>
      </c>
      <c r="Q527">
        <f t="shared" si="109"/>
        <v>21924.028237986102</v>
      </c>
      <c r="R527">
        <f t="shared" si="110"/>
        <v>0</v>
      </c>
      <c r="S527">
        <f t="shared" si="111"/>
        <v>24475.363637328799</v>
      </c>
      <c r="T527">
        <f t="shared" si="112"/>
        <v>3961.880467499383</v>
      </c>
      <c r="U527">
        <f t="shared" si="113"/>
        <v>0</v>
      </c>
      <c r="V527">
        <f t="shared" si="114"/>
        <v>35509.166180296546</v>
      </c>
      <c r="W527">
        <f t="shared" si="115"/>
        <v>39471.046647795927</v>
      </c>
      <c r="X527">
        <f t="shared" si="116"/>
        <v>95873.677984339738</v>
      </c>
    </row>
    <row r="528" spans="1:24" x14ac:dyDescent="0.3">
      <c r="A528">
        <v>526</v>
      </c>
      <c r="B528">
        <f>IF(A528&gt;0,EOMONTH(B527,1),INDEX(extract[VALUATION_DATE], 1))</f>
        <v>61301</v>
      </c>
      <c r="C528">
        <f>IF(A528=0,DAYS360(INDEX(extract[ISSUE_DATE], 1),B528)/30,C527+1)</f>
        <v>544</v>
      </c>
      <c r="D528">
        <f t="shared" si="104"/>
        <v>46</v>
      </c>
      <c r="E528">
        <f>INDEX(extract[ISSUE_AGE], 1)+D528-1</f>
        <v>93</v>
      </c>
      <c r="F528">
        <f>INDEX(mortality_0[PROBABILITY],MATCH(E528, mortality_0[AGE]))</f>
        <v>0.161581</v>
      </c>
      <c r="G528">
        <f t="shared" si="105"/>
        <v>1.4579122190419236E-2</v>
      </c>
      <c r="H528">
        <f>INDEX(valuation_rate_0[rate],0+1)</f>
        <v>4.2500000000000003E-2</v>
      </c>
      <c r="I528">
        <f t="shared" si="106"/>
        <v>0.1613117032616431</v>
      </c>
      <c r="J528">
        <f>IF(A528&gt;0,J527+L527-M527-N527,INDEX(extract[FUND_VALUE], 1))</f>
        <v>24138.837567204886</v>
      </c>
      <c r="K528">
        <f>IF((B528&lt;INDEX(extract[GUARANTEE_END], 1)),INDEX(extract[CURRENT_RATE], 1),INDEX(extract[MINIMUM_RATE], 1))</f>
        <v>0.01</v>
      </c>
      <c r="L528">
        <f t="shared" si="107"/>
        <v>20.024085798007441</v>
      </c>
      <c r="M528">
        <f t="shared" si="108"/>
        <v>351.92306242696225</v>
      </c>
      <c r="N528">
        <f>0</f>
        <v>0</v>
      </c>
      <c r="O528">
        <f>IF((D528&lt;=INDEX(surr_charge_sch_0[POLICY_YEAR],COUNTA(surr_charge_sch_0[POLICY_YEAR]))),INDEX(surr_charge_sch_0[SURRENDER_CHARGE_PERCENT],MATCH(D528, surr_charge_sch_0[POLICY_YEAR])),INDEX(surr_charge_sch_0[SURRENDER_CHARGE_PERCENT],COUNTA(surr_charge_sch_0[SURRENDER_CHARGE_PERCENT])))</f>
        <v>0</v>
      </c>
      <c r="P528">
        <f>IF((A528=0),INDEX(extract[AVAILABLE_FPWD], 1),(IF(MOD(C528, 12)=0,J528*INDEX(extract[FREE_PWD_PERCENT], 1),P527)))</f>
        <v>2551.3353993426954</v>
      </c>
      <c r="Q528">
        <f t="shared" si="109"/>
        <v>21587.502167862192</v>
      </c>
      <c r="R528">
        <f t="shared" si="110"/>
        <v>0</v>
      </c>
      <c r="S528">
        <f t="shared" si="111"/>
        <v>24138.837567204886</v>
      </c>
      <c r="T528">
        <f t="shared" si="112"/>
        <v>3893.8770027219575</v>
      </c>
      <c r="U528">
        <f t="shared" si="113"/>
        <v>0</v>
      </c>
      <c r="V528">
        <f t="shared" si="114"/>
        <v>35566.926919736055</v>
      </c>
      <c r="W528">
        <f t="shared" si="115"/>
        <v>39460.803922458013</v>
      </c>
      <c r="X528">
        <f t="shared" si="116"/>
        <v>95873.677984339738</v>
      </c>
    </row>
    <row r="529" spans="1:24" x14ac:dyDescent="0.3">
      <c r="A529">
        <v>527</v>
      </c>
      <c r="B529">
        <f>IF(A529&gt;0,EOMONTH(B528,1),INDEX(extract[VALUATION_DATE], 1))</f>
        <v>61331</v>
      </c>
      <c r="C529">
        <f>IF(A529=0,DAYS360(INDEX(extract[ISSUE_DATE], 1),B529)/30,C528+1)</f>
        <v>545</v>
      </c>
      <c r="D529">
        <f t="shared" si="104"/>
        <v>46</v>
      </c>
      <c r="E529">
        <f>INDEX(extract[ISSUE_AGE], 1)+D529-1</f>
        <v>93</v>
      </c>
      <c r="F529">
        <f>INDEX(mortality_0[PROBABILITY],MATCH(E529, mortality_0[AGE]))</f>
        <v>0.161581</v>
      </c>
      <c r="G529">
        <f t="shared" si="105"/>
        <v>1.4579122190419236E-2</v>
      </c>
      <c r="H529">
        <f>INDEX(valuation_rate_0[rate],0+1)</f>
        <v>4.2500000000000003E-2</v>
      </c>
      <c r="I529">
        <f t="shared" si="106"/>
        <v>0.16075316718546082</v>
      </c>
      <c r="J529">
        <f>IF(A529&gt;0,J528+L528-M528-N528,INDEX(extract[FUND_VALUE], 1))</f>
        <v>23806.93859057593</v>
      </c>
      <c r="K529">
        <f>IF((B529&lt;INDEX(extract[GUARANTEE_END], 1)),INDEX(extract[CURRENT_RATE], 1),INDEX(extract[MINIMUM_RATE], 1))</f>
        <v>0.01</v>
      </c>
      <c r="L529">
        <f t="shared" si="107"/>
        <v>19.748762946781238</v>
      </c>
      <c r="M529">
        <f t="shared" si="108"/>
        <v>347.08426669181358</v>
      </c>
      <c r="N529">
        <f>0</f>
        <v>0</v>
      </c>
      <c r="O529">
        <f>IF((D529&lt;=INDEX(surr_charge_sch_0[POLICY_YEAR],COUNTA(surr_charge_sch_0[POLICY_YEAR]))),INDEX(surr_charge_sch_0[SURRENDER_CHARGE_PERCENT],MATCH(D529, surr_charge_sch_0[POLICY_YEAR])),INDEX(surr_charge_sch_0[SURRENDER_CHARGE_PERCENT],COUNTA(surr_charge_sch_0[SURRENDER_CHARGE_PERCENT])))</f>
        <v>0</v>
      </c>
      <c r="P529">
        <f>IF((A529=0),INDEX(extract[AVAILABLE_FPWD], 1),(IF(MOD(C529, 12)=0,J529*INDEX(extract[FREE_PWD_PERCENT], 1),P528)))</f>
        <v>2551.3353993426954</v>
      </c>
      <c r="Q529">
        <f t="shared" si="109"/>
        <v>21255.603191233233</v>
      </c>
      <c r="R529">
        <f t="shared" si="110"/>
        <v>0</v>
      </c>
      <c r="S529">
        <f t="shared" si="111"/>
        <v>23806.93859057593</v>
      </c>
      <c r="T529">
        <f t="shared" si="112"/>
        <v>3827.0407794248513</v>
      </c>
      <c r="U529">
        <f t="shared" si="113"/>
        <v>0</v>
      </c>
      <c r="V529">
        <f t="shared" si="114"/>
        <v>35623.696228353205</v>
      </c>
      <c r="W529">
        <f t="shared" si="115"/>
        <v>39450.737007778058</v>
      </c>
      <c r="X529">
        <f t="shared" si="116"/>
        <v>95873.677984339738</v>
      </c>
    </row>
    <row r="530" spans="1:24" x14ac:dyDescent="0.3">
      <c r="A530">
        <v>528</v>
      </c>
      <c r="B530">
        <f>IF(A530&gt;0,EOMONTH(B529,1),INDEX(extract[VALUATION_DATE], 1))</f>
        <v>61362</v>
      </c>
      <c r="C530">
        <f>IF(A530=0,DAYS360(INDEX(extract[ISSUE_DATE], 1),B530)/30,C529+1)</f>
        <v>546</v>
      </c>
      <c r="D530">
        <f t="shared" si="104"/>
        <v>46</v>
      </c>
      <c r="E530">
        <f>INDEX(extract[ISSUE_AGE], 1)+D530-1</f>
        <v>93</v>
      </c>
      <c r="F530">
        <f>INDEX(mortality_0[PROBABILITY],MATCH(E530, mortality_0[AGE]))</f>
        <v>0.161581</v>
      </c>
      <c r="G530">
        <f t="shared" si="105"/>
        <v>1.4579122190419236E-2</v>
      </c>
      <c r="H530">
        <f>INDEX(valuation_rate_0[rate],0+1)</f>
        <v>4.2500000000000003E-2</v>
      </c>
      <c r="I530">
        <f t="shared" si="106"/>
        <v>0.16019656502071886</v>
      </c>
      <c r="J530">
        <f>IF(A530&gt;0,J529+L529-M529-N529,INDEX(extract[FUND_VALUE], 1))</f>
        <v>23479.603086830895</v>
      </c>
      <c r="K530">
        <f>IF((B530&lt;INDEX(extract[GUARANTEE_END], 1)),INDEX(extract[CURRENT_RATE], 1),INDEX(extract[MINIMUM_RATE], 1))</f>
        <v>0.01</v>
      </c>
      <c r="L530">
        <f t="shared" si="107"/>
        <v>19.477225670246032</v>
      </c>
      <c r="M530">
        <f t="shared" si="108"/>
        <v>342.31200238545227</v>
      </c>
      <c r="N530">
        <f>0</f>
        <v>0</v>
      </c>
      <c r="O530">
        <f>IF((D530&lt;=INDEX(surr_charge_sch_0[POLICY_YEAR],COUNTA(surr_charge_sch_0[POLICY_YEAR]))),INDEX(surr_charge_sch_0[SURRENDER_CHARGE_PERCENT],MATCH(D530, surr_charge_sch_0[POLICY_YEAR])),INDEX(surr_charge_sch_0[SURRENDER_CHARGE_PERCENT],COUNTA(surr_charge_sch_0[SURRENDER_CHARGE_PERCENT])))</f>
        <v>0</v>
      </c>
      <c r="P530">
        <f>IF((A530=0),INDEX(extract[AVAILABLE_FPWD], 1),(IF(MOD(C530, 12)=0,J530*INDEX(extract[FREE_PWD_PERCENT], 1),P529)))</f>
        <v>2551.3353993426954</v>
      </c>
      <c r="Q530">
        <f t="shared" si="109"/>
        <v>20928.267687488202</v>
      </c>
      <c r="R530">
        <f t="shared" si="110"/>
        <v>0</v>
      </c>
      <c r="S530">
        <f t="shared" si="111"/>
        <v>23479.603086830895</v>
      </c>
      <c r="T530">
        <f t="shared" si="112"/>
        <v>3761.3517625601767</v>
      </c>
      <c r="U530">
        <f t="shared" si="113"/>
        <v>0</v>
      </c>
      <c r="V530">
        <f t="shared" si="114"/>
        <v>35679.491123504158</v>
      </c>
      <c r="W530">
        <f t="shared" si="115"/>
        <v>39440.842886064333</v>
      </c>
      <c r="X530">
        <f t="shared" si="116"/>
        <v>95873.677984339738</v>
      </c>
    </row>
    <row r="531" spans="1:24" x14ac:dyDescent="0.3">
      <c r="A531">
        <v>529</v>
      </c>
      <c r="B531">
        <f>IF(A531&gt;0,EOMONTH(B530,1),INDEX(extract[VALUATION_DATE], 1))</f>
        <v>61393</v>
      </c>
      <c r="C531">
        <f>IF(A531=0,DAYS360(INDEX(extract[ISSUE_DATE], 1),B531)/30,C530+1)</f>
        <v>547</v>
      </c>
      <c r="D531">
        <f t="shared" si="104"/>
        <v>46</v>
      </c>
      <c r="E531">
        <f>INDEX(extract[ISSUE_AGE], 1)+D531-1</f>
        <v>93</v>
      </c>
      <c r="F531">
        <f>INDEX(mortality_0[PROBABILITY],MATCH(E531, mortality_0[AGE]))</f>
        <v>0.161581</v>
      </c>
      <c r="G531">
        <f t="shared" si="105"/>
        <v>1.4579122190419236E-2</v>
      </c>
      <c r="H531">
        <f>INDEX(valuation_rate_0[rate],0+1)</f>
        <v>4.2500000000000003E-2</v>
      </c>
      <c r="I531">
        <f t="shared" si="106"/>
        <v>0.15964189007131718</v>
      </c>
      <c r="J531">
        <f>IF(A531&gt;0,J530+L530-M530-N530,INDEX(extract[FUND_VALUE], 1))</f>
        <v>23156.768310115687</v>
      </c>
      <c r="K531">
        <f>IF((B531&lt;INDEX(extract[GUARANTEE_END], 1)),INDEX(extract[CURRENT_RATE], 1),INDEX(extract[MINIMUM_RATE], 1))</f>
        <v>0.01</v>
      </c>
      <c r="L531">
        <f t="shared" si="107"/>
        <v>19.209421918324331</v>
      </c>
      <c r="M531">
        <f t="shared" si="108"/>
        <v>337.60535472840456</v>
      </c>
      <c r="N531">
        <f>0</f>
        <v>0</v>
      </c>
      <c r="O531">
        <f>IF((D531&lt;=INDEX(surr_charge_sch_0[POLICY_YEAR],COUNTA(surr_charge_sch_0[POLICY_YEAR]))),INDEX(surr_charge_sch_0[SURRENDER_CHARGE_PERCENT],MATCH(D531, surr_charge_sch_0[POLICY_YEAR])),INDEX(surr_charge_sch_0[SURRENDER_CHARGE_PERCENT],COUNTA(surr_charge_sch_0[SURRENDER_CHARGE_PERCENT])))</f>
        <v>0</v>
      </c>
      <c r="P531">
        <f>IF((A531=0),INDEX(extract[AVAILABLE_FPWD], 1),(IF(MOD(C531, 12)=0,J531*INDEX(extract[FREE_PWD_PERCENT], 1),P530)))</f>
        <v>2551.3353993426954</v>
      </c>
      <c r="Q531">
        <f t="shared" si="109"/>
        <v>20605.432910772994</v>
      </c>
      <c r="R531">
        <f t="shared" si="110"/>
        <v>0</v>
      </c>
      <c r="S531">
        <f t="shared" si="111"/>
        <v>23156.768310115687</v>
      </c>
      <c r="T531">
        <f t="shared" si="112"/>
        <v>3696.7902609704497</v>
      </c>
      <c r="U531">
        <f t="shared" si="113"/>
        <v>0</v>
      </c>
      <c r="V531">
        <f t="shared" si="114"/>
        <v>35734.328330451674</v>
      </c>
      <c r="W531">
        <f t="shared" si="115"/>
        <v>39431.118591422121</v>
      </c>
      <c r="X531">
        <f t="shared" si="116"/>
        <v>95873.677984339738</v>
      </c>
    </row>
    <row r="532" spans="1:24" x14ac:dyDescent="0.3">
      <c r="A532">
        <v>530</v>
      </c>
      <c r="B532">
        <f>IF(A532&gt;0,EOMONTH(B531,1),INDEX(extract[VALUATION_DATE], 1))</f>
        <v>61422</v>
      </c>
      <c r="C532">
        <f>IF(A532=0,DAYS360(INDEX(extract[ISSUE_DATE], 1),B532)/30,C531+1)</f>
        <v>548</v>
      </c>
      <c r="D532">
        <f t="shared" si="104"/>
        <v>46</v>
      </c>
      <c r="E532">
        <f>INDEX(extract[ISSUE_AGE], 1)+D532-1</f>
        <v>93</v>
      </c>
      <c r="F532">
        <f>INDEX(mortality_0[PROBABILITY],MATCH(E532, mortality_0[AGE]))</f>
        <v>0.161581</v>
      </c>
      <c r="G532">
        <f t="shared" si="105"/>
        <v>1.4579122190419236E-2</v>
      </c>
      <c r="H532">
        <f>INDEX(valuation_rate_0[rate],0+1)</f>
        <v>4.2500000000000003E-2</v>
      </c>
      <c r="I532">
        <f t="shared" si="106"/>
        <v>0.15908913566434069</v>
      </c>
      <c r="J532">
        <f>IF(A532&gt;0,J531+L531-M531-N531,INDEX(extract[FUND_VALUE], 1))</f>
        <v>22838.372377305604</v>
      </c>
      <c r="K532">
        <f>IF((B532&lt;INDEX(extract[GUARANTEE_END], 1)),INDEX(extract[CURRENT_RATE], 1),INDEX(extract[MINIMUM_RATE], 1))</f>
        <v>0.01</v>
      </c>
      <c r="L532">
        <f t="shared" si="107"/>
        <v>18.945300356605568</v>
      </c>
      <c r="M532">
        <f t="shared" si="108"/>
        <v>332.96342151903383</v>
      </c>
      <c r="N532">
        <f>0</f>
        <v>0</v>
      </c>
      <c r="O532">
        <f>IF((D532&lt;=INDEX(surr_charge_sch_0[POLICY_YEAR],COUNTA(surr_charge_sch_0[POLICY_YEAR]))),INDEX(surr_charge_sch_0[SURRENDER_CHARGE_PERCENT],MATCH(D532, surr_charge_sch_0[POLICY_YEAR])),INDEX(surr_charge_sch_0[SURRENDER_CHARGE_PERCENT],COUNTA(surr_charge_sch_0[SURRENDER_CHARGE_PERCENT])))</f>
        <v>0</v>
      </c>
      <c r="P532">
        <f>IF((A532=0),INDEX(extract[AVAILABLE_FPWD], 1),(IF(MOD(C532, 12)=0,J532*INDEX(extract[FREE_PWD_PERCENT], 1),P531)))</f>
        <v>2551.3353993426954</v>
      </c>
      <c r="Q532">
        <f t="shared" si="109"/>
        <v>20287.036977962911</v>
      </c>
      <c r="R532">
        <f t="shared" si="110"/>
        <v>0</v>
      </c>
      <c r="S532">
        <f t="shared" si="111"/>
        <v>22838.372377305604</v>
      </c>
      <c r="T532">
        <f t="shared" si="112"/>
        <v>3633.3369214859022</v>
      </c>
      <c r="U532">
        <f t="shared" si="113"/>
        <v>0</v>
      </c>
      <c r="V532">
        <f t="shared" si="114"/>
        <v>35788.224287378711</v>
      </c>
      <c r="W532">
        <f t="shared" si="115"/>
        <v>39421.561208864616</v>
      </c>
      <c r="X532">
        <f t="shared" si="116"/>
        <v>95873.677984339738</v>
      </c>
    </row>
    <row r="533" spans="1:24" x14ac:dyDescent="0.3">
      <c r="A533">
        <v>531</v>
      </c>
      <c r="B533">
        <f>IF(A533&gt;0,EOMONTH(B532,1),INDEX(extract[VALUATION_DATE], 1))</f>
        <v>61453</v>
      </c>
      <c r="C533">
        <f>IF(A533=0,DAYS360(INDEX(extract[ISSUE_DATE], 1),B533)/30,C532+1)</f>
        <v>549</v>
      </c>
      <c r="D533">
        <f t="shared" si="104"/>
        <v>46</v>
      </c>
      <c r="E533">
        <f>INDEX(extract[ISSUE_AGE], 1)+D533-1</f>
        <v>93</v>
      </c>
      <c r="F533">
        <f>INDEX(mortality_0[PROBABILITY],MATCH(E533, mortality_0[AGE]))</f>
        <v>0.161581</v>
      </c>
      <c r="G533">
        <f t="shared" si="105"/>
        <v>1.4579122190419236E-2</v>
      </c>
      <c r="H533">
        <f>INDEX(valuation_rate_0[rate],0+1)</f>
        <v>4.2500000000000003E-2</v>
      </c>
      <c r="I533">
        <f t="shared" si="106"/>
        <v>0.15853829514997908</v>
      </c>
      <c r="J533">
        <f>IF(A533&gt;0,J532+L532-M532-N532,INDEX(extract[FUND_VALUE], 1))</f>
        <v>22524.354256143175</v>
      </c>
      <c r="K533">
        <f>IF((B533&lt;INDEX(extract[GUARANTEE_END], 1)),INDEX(extract[CURRENT_RATE], 1),INDEX(extract[MINIMUM_RATE], 1))</f>
        <v>0.01</v>
      </c>
      <c r="L533">
        <f t="shared" si="107"/>
        <v>18.684810356505963</v>
      </c>
      <c r="M533">
        <f t="shared" si="108"/>
        <v>328.38531296060091</v>
      </c>
      <c r="N533">
        <f>0</f>
        <v>0</v>
      </c>
      <c r="O533">
        <f>IF((D533&lt;=INDEX(surr_charge_sch_0[POLICY_YEAR],COUNTA(surr_charge_sch_0[POLICY_YEAR]))),INDEX(surr_charge_sch_0[SURRENDER_CHARGE_PERCENT],MATCH(D533, surr_charge_sch_0[POLICY_YEAR])),INDEX(surr_charge_sch_0[SURRENDER_CHARGE_PERCENT],COUNTA(surr_charge_sch_0[SURRENDER_CHARGE_PERCENT])))</f>
        <v>0</v>
      </c>
      <c r="P533">
        <f>IF((A533=0),INDEX(extract[AVAILABLE_FPWD], 1),(IF(MOD(C533, 12)=0,J533*INDEX(extract[FREE_PWD_PERCENT], 1),P532)))</f>
        <v>2551.3353993426954</v>
      </c>
      <c r="Q533">
        <f t="shared" si="109"/>
        <v>19973.018856800481</v>
      </c>
      <c r="R533">
        <f t="shared" si="110"/>
        <v>0</v>
      </c>
      <c r="S533">
        <f t="shared" si="111"/>
        <v>22524.354256143175</v>
      </c>
      <c r="T533">
        <f t="shared" si="112"/>
        <v>3570.9727231231141</v>
      </c>
      <c r="U533">
        <f t="shared" si="113"/>
        <v>0</v>
      </c>
      <c r="V533">
        <f t="shared" si="114"/>
        <v>35841.195150316016</v>
      </c>
      <c r="W533">
        <f t="shared" si="115"/>
        <v>39412.167873439132</v>
      </c>
      <c r="X533">
        <f t="shared" si="116"/>
        <v>95873.677984339738</v>
      </c>
    </row>
    <row r="534" spans="1:24" x14ac:dyDescent="0.3">
      <c r="A534">
        <v>532</v>
      </c>
      <c r="B534">
        <f>IF(A534&gt;0,EOMONTH(B533,1),INDEX(extract[VALUATION_DATE], 1))</f>
        <v>61483</v>
      </c>
      <c r="C534">
        <f>IF(A534=0,DAYS360(INDEX(extract[ISSUE_DATE], 1),B534)/30,C533+1)</f>
        <v>550</v>
      </c>
      <c r="D534">
        <f t="shared" si="104"/>
        <v>46</v>
      </c>
      <c r="E534">
        <f>INDEX(extract[ISSUE_AGE], 1)+D534-1</f>
        <v>93</v>
      </c>
      <c r="F534">
        <f>INDEX(mortality_0[PROBABILITY],MATCH(E534, mortality_0[AGE]))</f>
        <v>0.161581</v>
      </c>
      <c r="G534">
        <f t="shared" si="105"/>
        <v>1.4579122190419236E-2</v>
      </c>
      <c r="H534">
        <f>INDEX(valuation_rate_0[rate],0+1)</f>
        <v>4.2500000000000003E-2</v>
      </c>
      <c r="I534">
        <f t="shared" si="106"/>
        <v>0.15798936190144675</v>
      </c>
      <c r="J534">
        <f>IF(A534&gt;0,J533+L533-M533-N533,INDEX(extract[FUND_VALUE], 1))</f>
        <v>22214.653753539082</v>
      </c>
      <c r="K534">
        <f>IF((B534&lt;INDEX(extract[GUARANTEE_END], 1)),INDEX(extract[CURRENT_RATE], 1),INDEX(extract[MINIMUM_RATE], 1))</f>
        <v>0.01</v>
      </c>
      <c r="L534">
        <f t="shared" si="107"/>
        <v>18.427901985563704</v>
      </c>
      <c r="M534">
        <f t="shared" si="108"/>
        <v>323.87015149070157</v>
      </c>
      <c r="N534">
        <f>0</f>
        <v>0</v>
      </c>
      <c r="O534">
        <f>IF((D534&lt;=INDEX(surr_charge_sch_0[POLICY_YEAR],COUNTA(surr_charge_sch_0[POLICY_YEAR]))),INDEX(surr_charge_sch_0[SURRENDER_CHARGE_PERCENT],MATCH(D534, surr_charge_sch_0[POLICY_YEAR])),INDEX(surr_charge_sch_0[SURRENDER_CHARGE_PERCENT],COUNTA(surr_charge_sch_0[SURRENDER_CHARGE_PERCENT])))</f>
        <v>0</v>
      </c>
      <c r="P534">
        <f>IF((A534=0),INDEX(extract[AVAILABLE_FPWD], 1),(IF(MOD(C534, 12)=0,J534*INDEX(extract[FREE_PWD_PERCENT], 1),P533)))</f>
        <v>2551.3353993426954</v>
      </c>
      <c r="Q534">
        <f t="shared" si="109"/>
        <v>19663.318354196388</v>
      </c>
      <c r="R534">
        <f t="shared" si="110"/>
        <v>0</v>
      </c>
      <c r="S534">
        <f t="shared" si="111"/>
        <v>22214.653753539082</v>
      </c>
      <c r="T534">
        <f t="shared" si="112"/>
        <v>3509.6789713832181</v>
      </c>
      <c r="U534">
        <f t="shared" si="113"/>
        <v>0</v>
      </c>
      <c r="V534">
        <f t="shared" si="114"/>
        <v>35893.256797985079</v>
      </c>
      <c r="W534">
        <f t="shared" si="115"/>
        <v>39402.935769368298</v>
      </c>
      <c r="X534">
        <f t="shared" si="116"/>
        <v>95873.677984339738</v>
      </c>
    </row>
    <row r="535" spans="1:24" x14ac:dyDescent="0.3">
      <c r="A535">
        <v>533</v>
      </c>
      <c r="B535">
        <f>IF(A535&gt;0,EOMONTH(B534,1),INDEX(extract[VALUATION_DATE], 1))</f>
        <v>61514</v>
      </c>
      <c r="C535">
        <f>IF(A535=0,DAYS360(INDEX(extract[ISSUE_DATE], 1),B535)/30,C534+1)</f>
        <v>551</v>
      </c>
      <c r="D535">
        <f t="shared" si="104"/>
        <v>46</v>
      </c>
      <c r="E535">
        <f>INDEX(extract[ISSUE_AGE], 1)+D535-1</f>
        <v>93</v>
      </c>
      <c r="F535">
        <f>INDEX(mortality_0[PROBABILITY],MATCH(E535, mortality_0[AGE]))</f>
        <v>0.161581</v>
      </c>
      <c r="G535">
        <f t="shared" si="105"/>
        <v>1.4579122190419236E-2</v>
      </c>
      <c r="H535">
        <f>INDEX(valuation_rate_0[rate],0+1)</f>
        <v>4.2500000000000003E-2</v>
      </c>
      <c r="I535">
        <f t="shared" si="106"/>
        <v>0.15744232931490312</v>
      </c>
      <c r="J535">
        <f>IF(A535&gt;0,J534+L534-M534-N534,INDEX(extract[FUND_VALUE], 1))</f>
        <v>21909.211504033945</v>
      </c>
      <c r="K535">
        <f>IF((B535&lt;INDEX(extract[GUARANTEE_END], 1)),INDEX(extract[CURRENT_RATE], 1),INDEX(extract[MINIMUM_RATE], 1))</f>
        <v>0.01</v>
      </c>
      <c r="L535">
        <f t="shared" si="107"/>
        <v>18.174525997867562</v>
      </c>
      <c r="M535">
        <f t="shared" si="108"/>
        <v>319.4170716130497</v>
      </c>
      <c r="N535">
        <f>0</f>
        <v>0</v>
      </c>
      <c r="O535">
        <f>IF((D535&lt;=INDEX(surr_charge_sch_0[POLICY_YEAR],COUNTA(surr_charge_sch_0[POLICY_YEAR]))),INDEX(surr_charge_sch_0[SURRENDER_CHARGE_PERCENT],MATCH(D535, surr_charge_sch_0[POLICY_YEAR])),INDEX(surr_charge_sch_0[SURRENDER_CHARGE_PERCENT],COUNTA(surr_charge_sch_0[SURRENDER_CHARGE_PERCENT])))</f>
        <v>0</v>
      </c>
      <c r="P535">
        <f>IF((A535=0),INDEX(extract[AVAILABLE_FPWD], 1),(IF(MOD(C535, 12)=0,J535*INDEX(extract[FREE_PWD_PERCENT], 1),P534)))</f>
        <v>2551.3353993426954</v>
      </c>
      <c r="Q535">
        <f t="shared" si="109"/>
        <v>19357.876104691248</v>
      </c>
      <c r="R535">
        <f t="shared" si="110"/>
        <v>0</v>
      </c>
      <c r="S535">
        <f t="shared" si="111"/>
        <v>21909.211504033945</v>
      </c>
      <c r="T535">
        <f t="shared" si="112"/>
        <v>3449.4372926479764</v>
      </c>
      <c r="U535">
        <f t="shared" si="113"/>
        <v>0</v>
      </c>
      <c r="V535">
        <f t="shared" si="114"/>
        <v>35944.424836558021</v>
      </c>
      <c r="W535">
        <f t="shared" si="115"/>
        <v>39393.862129205998</v>
      </c>
      <c r="X535">
        <f t="shared" si="116"/>
        <v>95873.677984339738</v>
      </c>
    </row>
    <row r="536" spans="1:24" x14ac:dyDescent="0.3">
      <c r="A536">
        <v>534</v>
      </c>
      <c r="B536">
        <f>IF(A536&gt;0,EOMONTH(B535,1),INDEX(extract[VALUATION_DATE], 1))</f>
        <v>61544</v>
      </c>
      <c r="C536">
        <f>IF(A536=0,DAYS360(INDEX(extract[ISSUE_DATE], 1),B536)/30,C535+1)</f>
        <v>552</v>
      </c>
      <c r="D536">
        <f t="shared" si="104"/>
        <v>47</v>
      </c>
      <c r="E536">
        <f>INDEX(extract[ISSUE_AGE], 1)+D536-1</f>
        <v>94</v>
      </c>
      <c r="F536">
        <f>INDEX(mortality_0[PROBABILITY],MATCH(E536, mortality_0[AGE]))</f>
        <v>0.17355400000000001</v>
      </c>
      <c r="G536">
        <f t="shared" si="105"/>
        <v>1.5759556177050937E-2</v>
      </c>
      <c r="H536">
        <f>INDEX(valuation_rate_0[rate],0+1)</f>
        <v>4.2500000000000003E-2</v>
      </c>
      <c r="I536">
        <f t="shared" si="106"/>
        <v>0.15689719080937317</v>
      </c>
      <c r="J536">
        <f>IF(A536&gt;0,J535+L535-M535-N535,INDEX(extract[FUND_VALUE], 1))</f>
        <v>21607.968958418762</v>
      </c>
      <c r="K536">
        <f>IF((B536&lt;INDEX(extract[GUARANTEE_END], 1)),INDEX(extract[CURRENT_RATE], 1),INDEX(extract[MINIMUM_RATE], 1))</f>
        <v>0.01</v>
      </c>
      <c r="L536">
        <f t="shared" si="107"/>
        <v>17.924633824617107</v>
      </c>
      <c r="M536">
        <f t="shared" si="108"/>
        <v>340.5320006721733</v>
      </c>
      <c r="N536">
        <f>0</f>
        <v>0</v>
      </c>
      <c r="O536">
        <f>IF((D536&lt;=INDEX(surr_charge_sch_0[POLICY_YEAR],COUNTA(surr_charge_sch_0[POLICY_YEAR]))),INDEX(surr_charge_sch_0[SURRENDER_CHARGE_PERCENT],MATCH(D536, surr_charge_sch_0[POLICY_YEAR])),INDEX(surr_charge_sch_0[SURRENDER_CHARGE_PERCENT],COUNTA(surr_charge_sch_0[SURRENDER_CHARGE_PERCENT])))</f>
        <v>0</v>
      </c>
      <c r="P536">
        <f>IF((A536=0),INDEX(extract[AVAILABLE_FPWD], 1),(IF(MOD(C536, 12)=0,J536*INDEX(extract[FREE_PWD_PERCENT], 1),P535)))</f>
        <v>2160.7968958418764</v>
      </c>
      <c r="Q536">
        <f t="shared" si="109"/>
        <v>19447.172062576887</v>
      </c>
      <c r="R536">
        <f t="shared" si="110"/>
        <v>0</v>
      </c>
      <c r="S536">
        <f t="shared" si="111"/>
        <v>21607.968958418762</v>
      </c>
      <c r="T536">
        <f t="shared" si="112"/>
        <v>3390.2296286720411</v>
      </c>
      <c r="U536">
        <f t="shared" si="113"/>
        <v>0</v>
      </c>
      <c r="V536">
        <f t="shared" si="114"/>
        <v>35994.714604335728</v>
      </c>
      <c r="W536">
        <f t="shared" si="115"/>
        <v>39384.944233007773</v>
      </c>
      <c r="X536">
        <f t="shared" si="116"/>
        <v>95873.677984339738</v>
      </c>
    </row>
    <row r="537" spans="1:24" x14ac:dyDescent="0.3">
      <c r="A537">
        <v>535</v>
      </c>
      <c r="B537">
        <f>IF(A537&gt;0,EOMONTH(B536,1),INDEX(extract[VALUATION_DATE], 1))</f>
        <v>61575</v>
      </c>
      <c r="C537">
        <f>IF(A537=0,DAYS360(INDEX(extract[ISSUE_DATE], 1),B537)/30,C536+1)</f>
        <v>553</v>
      </c>
      <c r="D537">
        <f t="shared" si="104"/>
        <v>47</v>
      </c>
      <c r="E537">
        <f>INDEX(extract[ISSUE_AGE], 1)+D537-1</f>
        <v>94</v>
      </c>
      <c r="F537">
        <f>INDEX(mortality_0[PROBABILITY],MATCH(E537, mortality_0[AGE]))</f>
        <v>0.17355400000000001</v>
      </c>
      <c r="G537">
        <f t="shared" si="105"/>
        <v>1.5759556177050937E-2</v>
      </c>
      <c r="H537">
        <f>INDEX(valuation_rate_0[rate],0+1)</f>
        <v>4.2500000000000003E-2</v>
      </c>
      <c r="I537">
        <f t="shared" si="106"/>
        <v>0.15635393982666826</v>
      </c>
      <c r="J537">
        <f>IF(A537&gt;0,J536+L536-M536-N536,INDEX(extract[FUND_VALUE], 1))</f>
        <v>21285.361591571203</v>
      </c>
      <c r="K537">
        <f>IF((B537&lt;INDEX(extract[GUARANTEE_END], 1)),INDEX(extract[CURRENT_RATE], 1),INDEX(extract[MINIMUM_RATE], 1))</f>
        <v>0.01</v>
      </c>
      <c r="L537">
        <f t="shared" si="107"/>
        <v>17.657018717848203</v>
      </c>
      <c r="M537">
        <f t="shared" si="108"/>
        <v>335.44785175120876</v>
      </c>
      <c r="N537">
        <f>0</f>
        <v>0</v>
      </c>
      <c r="O537">
        <f>IF((D537&lt;=INDEX(surr_charge_sch_0[POLICY_YEAR],COUNTA(surr_charge_sch_0[POLICY_YEAR]))),INDEX(surr_charge_sch_0[SURRENDER_CHARGE_PERCENT],MATCH(D537, surr_charge_sch_0[POLICY_YEAR])),INDEX(surr_charge_sch_0[SURRENDER_CHARGE_PERCENT],COUNTA(surr_charge_sch_0[SURRENDER_CHARGE_PERCENT])))</f>
        <v>0</v>
      </c>
      <c r="P537">
        <f>IF((A537=0),INDEX(extract[AVAILABLE_FPWD], 1),(IF(MOD(C537, 12)=0,J537*INDEX(extract[FREE_PWD_PERCENT], 1),P536)))</f>
        <v>2160.7968958418764</v>
      </c>
      <c r="Q537">
        <f t="shared" si="109"/>
        <v>19124.564695729328</v>
      </c>
      <c r="R537">
        <f t="shared" si="110"/>
        <v>0</v>
      </c>
      <c r="S537">
        <f t="shared" si="111"/>
        <v>21285.361591571203</v>
      </c>
      <c r="T537">
        <f t="shared" si="112"/>
        <v>3328.0501454773998</v>
      </c>
      <c r="U537">
        <f t="shared" si="113"/>
        <v>0</v>
      </c>
      <c r="V537">
        <f t="shared" si="114"/>
        <v>36048.143118621891</v>
      </c>
      <c r="W537">
        <f t="shared" si="115"/>
        <v>39376.193264099289</v>
      </c>
      <c r="X537">
        <f t="shared" si="116"/>
        <v>95873.677984339738</v>
      </c>
    </row>
    <row r="538" spans="1:24" x14ac:dyDescent="0.3">
      <c r="A538">
        <v>536</v>
      </c>
      <c r="B538">
        <f>IF(A538&gt;0,EOMONTH(B537,1),INDEX(extract[VALUATION_DATE], 1))</f>
        <v>61606</v>
      </c>
      <c r="C538">
        <f>IF(A538=0,DAYS360(INDEX(extract[ISSUE_DATE], 1),B538)/30,C537+1)</f>
        <v>554</v>
      </c>
      <c r="D538">
        <f t="shared" si="104"/>
        <v>47</v>
      </c>
      <c r="E538">
        <f>INDEX(extract[ISSUE_AGE], 1)+D538-1</f>
        <v>94</v>
      </c>
      <c r="F538">
        <f>INDEX(mortality_0[PROBABILITY],MATCH(E538, mortality_0[AGE]))</f>
        <v>0.17355400000000001</v>
      </c>
      <c r="G538">
        <f t="shared" si="105"/>
        <v>1.5759556177050937E-2</v>
      </c>
      <c r="H538">
        <f>INDEX(valuation_rate_0[rate],0+1)</f>
        <v>4.2500000000000003E-2</v>
      </c>
      <c r="I538">
        <f t="shared" si="106"/>
        <v>0.15581256983130728</v>
      </c>
      <c r="J538">
        <f>IF(A538&gt;0,J537+L537-M537-N537,INDEX(extract[FUND_VALUE], 1))</f>
        <v>20967.570758537844</v>
      </c>
      <c r="K538">
        <f>IF((B538&lt;INDEX(extract[GUARANTEE_END], 1)),INDEX(extract[CURRENT_RATE], 1),INDEX(extract[MINIMUM_RATE], 1))</f>
        <v>0.01</v>
      </c>
      <c r="L538">
        <f t="shared" si="107"/>
        <v>17.393399109457214</v>
      </c>
      <c r="M538">
        <f t="shared" si="108"/>
        <v>330.43960926546771</v>
      </c>
      <c r="N538">
        <f>0</f>
        <v>0</v>
      </c>
      <c r="O538">
        <f>IF((D538&lt;=INDEX(surr_charge_sch_0[POLICY_YEAR],COUNTA(surr_charge_sch_0[POLICY_YEAR]))),INDEX(surr_charge_sch_0[SURRENDER_CHARGE_PERCENT],MATCH(D538, surr_charge_sch_0[POLICY_YEAR])),INDEX(surr_charge_sch_0[SURRENDER_CHARGE_PERCENT],COUNTA(surr_charge_sch_0[SURRENDER_CHARGE_PERCENT])))</f>
        <v>0</v>
      </c>
      <c r="P538">
        <f>IF((A538=0),INDEX(extract[AVAILABLE_FPWD], 1),(IF(MOD(C538, 12)=0,J538*INDEX(extract[FREE_PWD_PERCENT], 1),P537)))</f>
        <v>2160.7968958418764</v>
      </c>
      <c r="Q538">
        <f t="shared" si="109"/>
        <v>18806.773862695969</v>
      </c>
      <c r="R538">
        <f t="shared" si="110"/>
        <v>0</v>
      </c>
      <c r="S538">
        <f t="shared" si="111"/>
        <v>20967.570758537844</v>
      </c>
      <c r="T538">
        <f t="shared" si="112"/>
        <v>3267.0110830075546</v>
      </c>
      <c r="U538">
        <f t="shared" si="113"/>
        <v>0</v>
      </c>
      <c r="V538">
        <f t="shared" si="114"/>
        <v>36100.591711849585</v>
      </c>
      <c r="W538">
        <f t="shared" si="115"/>
        <v>39367.602794857143</v>
      </c>
      <c r="X538">
        <f t="shared" si="116"/>
        <v>95873.677984339738</v>
      </c>
    </row>
    <row r="539" spans="1:24" x14ac:dyDescent="0.3">
      <c r="A539">
        <v>537</v>
      </c>
      <c r="B539">
        <f>IF(A539&gt;0,EOMONTH(B538,1),INDEX(extract[VALUATION_DATE], 1))</f>
        <v>61636</v>
      </c>
      <c r="C539">
        <f>IF(A539=0,DAYS360(INDEX(extract[ISSUE_DATE], 1),B539)/30,C538+1)</f>
        <v>555</v>
      </c>
      <c r="D539">
        <f t="shared" si="104"/>
        <v>47</v>
      </c>
      <c r="E539">
        <f>INDEX(extract[ISSUE_AGE], 1)+D539-1</f>
        <v>94</v>
      </c>
      <c r="F539">
        <f>INDEX(mortality_0[PROBABILITY],MATCH(E539, mortality_0[AGE]))</f>
        <v>0.17355400000000001</v>
      </c>
      <c r="G539">
        <f t="shared" si="105"/>
        <v>1.5759556177050937E-2</v>
      </c>
      <c r="H539">
        <f>INDEX(valuation_rate_0[rate],0+1)</f>
        <v>4.2500000000000003E-2</v>
      </c>
      <c r="I539">
        <f t="shared" si="106"/>
        <v>0.15527307431043796</v>
      </c>
      <c r="J539">
        <f>IF(A539&gt;0,J538+L538-M538-N538,INDEX(extract[FUND_VALUE], 1))</f>
        <v>20654.524548381833</v>
      </c>
      <c r="K539">
        <f>IF((B539&lt;INDEX(extract[GUARANTEE_END], 1)),INDEX(extract[CURRENT_RATE], 1),INDEX(extract[MINIMUM_RATE], 1))</f>
        <v>0.01</v>
      </c>
      <c r="L539">
        <f t="shared" si="107"/>
        <v>17.133715346581184</v>
      </c>
      <c r="M539">
        <f t="shared" si="108"/>
        <v>325.50613993050115</v>
      </c>
      <c r="N539">
        <f>0</f>
        <v>0</v>
      </c>
      <c r="O539">
        <f>IF((D539&lt;=INDEX(surr_charge_sch_0[POLICY_YEAR],COUNTA(surr_charge_sch_0[POLICY_YEAR]))),INDEX(surr_charge_sch_0[SURRENDER_CHARGE_PERCENT],MATCH(D539, surr_charge_sch_0[POLICY_YEAR])),INDEX(surr_charge_sch_0[SURRENDER_CHARGE_PERCENT],COUNTA(surr_charge_sch_0[SURRENDER_CHARGE_PERCENT])))</f>
        <v>0</v>
      </c>
      <c r="P539">
        <f>IF((A539=0),INDEX(extract[AVAILABLE_FPWD], 1),(IF(MOD(C539, 12)=0,J539*INDEX(extract[FREE_PWD_PERCENT], 1),P538)))</f>
        <v>2160.7968958418764</v>
      </c>
      <c r="Q539">
        <f t="shared" si="109"/>
        <v>18493.727652539957</v>
      </c>
      <c r="R539">
        <f t="shared" si="110"/>
        <v>0</v>
      </c>
      <c r="S539">
        <f t="shared" si="111"/>
        <v>20654.524548381833</v>
      </c>
      <c r="T539">
        <f t="shared" si="112"/>
        <v>3207.0915250476573</v>
      </c>
      <c r="U539">
        <f t="shared" si="113"/>
        <v>0</v>
      </c>
      <c r="V539">
        <f t="shared" si="114"/>
        <v>36152.078356543294</v>
      </c>
      <c r="W539">
        <f t="shared" si="115"/>
        <v>39359.169881590948</v>
      </c>
      <c r="X539">
        <f t="shared" si="116"/>
        <v>95873.677984339738</v>
      </c>
    </row>
    <row r="540" spans="1:24" x14ac:dyDescent="0.3">
      <c r="A540">
        <v>538</v>
      </c>
      <c r="B540">
        <f>IF(A540&gt;0,EOMONTH(B539,1),INDEX(extract[VALUATION_DATE], 1))</f>
        <v>61667</v>
      </c>
      <c r="C540">
        <f>IF(A540=0,DAYS360(INDEX(extract[ISSUE_DATE], 1),B540)/30,C539+1)</f>
        <v>556</v>
      </c>
      <c r="D540">
        <f t="shared" si="104"/>
        <v>47</v>
      </c>
      <c r="E540">
        <f>INDEX(extract[ISSUE_AGE], 1)+D540-1</f>
        <v>94</v>
      </c>
      <c r="F540">
        <f>INDEX(mortality_0[PROBABILITY],MATCH(E540, mortality_0[AGE]))</f>
        <v>0.17355400000000001</v>
      </c>
      <c r="G540">
        <f t="shared" si="105"/>
        <v>1.5759556177050937E-2</v>
      </c>
      <c r="H540">
        <f>INDEX(valuation_rate_0[rate],0+1)</f>
        <v>4.2500000000000003E-2</v>
      </c>
      <c r="I540">
        <f t="shared" si="106"/>
        <v>0.15473544677375858</v>
      </c>
      <c r="J540">
        <f>IF(A540&gt;0,J539+L539-M539-N539,INDEX(extract[FUND_VALUE], 1))</f>
        <v>20346.152123797914</v>
      </c>
      <c r="K540">
        <f>IF((B540&lt;INDEX(extract[GUARANTEE_END], 1)),INDEX(extract[CURRENT_RATE], 1),INDEX(extract[MINIMUM_RATE], 1))</f>
        <v>0.01</v>
      </c>
      <c r="L540">
        <f t="shared" si="107"/>
        <v>16.877908666975486</v>
      </c>
      <c r="M540">
        <f t="shared" si="108"/>
        <v>320.64632738181746</v>
      </c>
      <c r="N540">
        <f>0</f>
        <v>0</v>
      </c>
      <c r="O540">
        <f>IF((D540&lt;=INDEX(surr_charge_sch_0[POLICY_YEAR],COUNTA(surr_charge_sch_0[POLICY_YEAR]))),INDEX(surr_charge_sch_0[SURRENDER_CHARGE_PERCENT],MATCH(D540, surr_charge_sch_0[POLICY_YEAR])),INDEX(surr_charge_sch_0[SURRENDER_CHARGE_PERCENT],COUNTA(surr_charge_sch_0[SURRENDER_CHARGE_PERCENT])))</f>
        <v>0</v>
      </c>
      <c r="P540">
        <f>IF((A540=0),INDEX(extract[AVAILABLE_FPWD], 1),(IF(MOD(C540, 12)=0,J540*INDEX(extract[FREE_PWD_PERCENT], 1),P539)))</f>
        <v>2160.7968958418764</v>
      </c>
      <c r="Q540">
        <f t="shared" si="109"/>
        <v>18185.355227956039</v>
      </c>
      <c r="R540">
        <f t="shared" si="110"/>
        <v>0</v>
      </c>
      <c r="S540">
        <f t="shared" si="111"/>
        <v>20346.152123797914</v>
      </c>
      <c r="T540">
        <f t="shared" si="112"/>
        <v>3148.2709390027271</v>
      </c>
      <c r="U540">
        <f t="shared" si="113"/>
        <v>0</v>
      </c>
      <c r="V540">
        <f t="shared" si="114"/>
        <v>36202.620695597223</v>
      </c>
      <c r="W540">
        <f t="shared" si="115"/>
        <v>39350.891634599953</v>
      </c>
      <c r="X540">
        <f t="shared" si="116"/>
        <v>95873.677984339738</v>
      </c>
    </row>
    <row r="541" spans="1:24" x14ac:dyDescent="0.3">
      <c r="A541">
        <v>539</v>
      </c>
      <c r="B541">
        <f>IF(A541&gt;0,EOMONTH(B540,1),INDEX(extract[VALUATION_DATE], 1))</f>
        <v>61697</v>
      </c>
      <c r="C541">
        <f>IF(A541=0,DAYS360(INDEX(extract[ISSUE_DATE], 1),B541)/30,C540+1)</f>
        <v>557</v>
      </c>
      <c r="D541">
        <f t="shared" si="104"/>
        <v>47</v>
      </c>
      <c r="E541">
        <f>INDEX(extract[ISSUE_AGE], 1)+D541-1</f>
        <v>94</v>
      </c>
      <c r="F541">
        <f>INDEX(mortality_0[PROBABILITY],MATCH(E541, mortality_0[AGE]))</f>
        <v>0.17355400000000001</v>
      </c>
      <c r="G541">
        <f t="shared" si="105"/>
        <v>1.5759556177050937E-2</v>
      </c>
      <c r="H541">
        <f>INDEX(valuation_rate_0[rate],0+1)</f>
        <v>4.2500000000000003E-2</v>
      </c>
      <c r="I541">
        <f t="shared" si="106"/>
        <v>0.15419968075343984</v>
      </c>
      <c r="J541">
        <f>IF(A541&gt;0,J540+L540-M540-N540,INDEX(extract[FUND_VALUE], 1))</f>
        <v>20042.38370508307</v>
      </c>
      <c r="K541">
        <f>IF((B541&lt;INDEX(extract[GUARANTEE_END], 1)),INDEX(extract[CURRENT_RATE], 1),INDEX(extract[MINIMUM_RATE], 1))</f>
        <v>0.01</v>
      </c>
      <c r="L541">
        <f t="shared" si="107"/>
        <v>16.625921185716859</v>
      </c>
      <c r="M541">
        <f t="shared" si="108"/>
        <v>315.85907192226693</v>
      </c>
      <c r="N541">
        <f>0</f>
        <v>0</v>
      </c>
      <c r="O541">
        <f>IF((D541&lt;=INDEX(surr_charge_sch_0[POLICY_YEAR],COUNTA(surr_charge_sch_0[POLICY_YEAR]))),INDEX(surr_charge_sch_0[SURRENDER_CHARGE_PERCENT],MATCH(D541, surr_charge_sch_0[POLICY_YEAR])),INDEX(surr_charge_sch_0[SURRENDER_CHARGE_PERCENT],COUNTA(surr_charge_sch_0[SURRENDER_CHARGE_PERCENT])))</f>
        <v>0</v>
      </c>
      <c r="P541">
        <f>IF((A541=0),INDEX(extract[AVAILABLE_FPWD], 1),(IF(MOD(C541, 12)=0,J541*INDEX(extract[FREE_PWD_PERCENT], 1),P540)))</f>
        <v>2160.7968958418764</v>
      </c>
      <c r="Q541">
        <f t="shared" si="109"/>
        <v>17881.586809241195</v>
      </c>
      <c r="R541">
        <f t="shared" si="110"/>
        <v>0</v>
      </c>
      <c r="S541">
        <f t="shared" si="111"/>
        <v>20042.38370508307</v>
      </c>
      <c r="T541">
        <f t="shared" si="112"/>
        <v>3090.529168861754</v>
      </c>
      <c r="U541">
        <f t="shared" si="113"/>
        <v>0</v>
      </c>
      <c r="V541">
        <f t="shared" si="114"/>
        <v>36252.236048321014</v>
      </c>
      <c r="W541">
        <f t="shared" si="115"/>
        <v>39342.765217182765</v>
      </c>
      <c r="X541">
        <f t="shared" si="116"/>
        <v>95873.677984339738</v>
      </c>
    </row>
    <row r="542" spans="1:24" x14ac:dyDescent="0.3">
      <c r="A542">
        <v>540</v>
      </c>
      <c r="B542">
        <f>IF(A542&gt;0,EOMONTH(B541,1),INDEX(extract[VALUATION_DATE], 1))</f>
        <v>61728</v>
      </c>
      <c r="C542">
        <f>IF(A542=0,DAYS360(INDEX(extract[ISSUE_DATE], 1),B542)/30,C541+1)</f>
        <v>558</v>
      </c>
      <c r="D542">
        <f t="shared" si="104"/>
        <v>47</v>
      </c>
      <c r="E542">
        <f>INDEX(extract[ISSUE_AGE], 1)+D542-1</f>
        <v>94</v>
      </c>
      <c r="F542">
        <f>INDEX(mortality_0[PROBABILITY],MATCH(E542, mortality_0[AGE]))</f>
        <v>0.17355400000000001</v>
      </c>
      <c r="G542">
        <f t="shared" si="105"/>
        <v>1.5759556177050937E-2</v>
      </c>
      <c r="H542">
        <f>INDEX(valuation_rate_0[rate],0+1)</f>
        <v>4.2500000000000003E-2</v>
      </c>
      <c r="I542">
        <f t="shared" si="106"/>
        <v>0.15366576980404709</v>
      </c>
      <c r="J542">
        <f>IF(A542&gt;0,J541+L541-M541-N541,INDEX(extract[FUND_VALUE], 1))</f>
        <v>19743.150554346521</v>
      </c>
      <c r="K542">
        <f>IF((B542&lt;INDEX(extract[GUARANTEE_END], 1)),INDEX(extract[CURRENT_RATE], 1),INDEX(extract[MINIMUM_RATE], 1))</f>
        <v>0.01</v>
      </c>
      <c r="L542">
        <f t="shared" si="107"/>
        <v>16.377695882105002</v>
      </c>
      <c r="M542">
        <f t="shared" si="108"/>
        <v>311.14329027319837</v>
      </c>
      <c r="N542">
        <f>0</f>
        <v>0</v>
      </c>
      <c r="O542">
        <f>IF((D542&lt;=INDEX(surr_charge_sch_0[POLICY_YEAR],COUNTA(surr_charge_sch_0[POLICY_YEAR]))),INDEX(surr_charge_sch_0[SURRENDER_CHARGE_PERCENT],MATCH(D542, surr_charge_sch_0[POLICY_YEAR])),INDEX(surr_charge_sch_0[SURRENDER_CHARGE_PERCENT],COUNTA(surr_charge_sch_0[SURRENDER_CHARGE_PERCENT])))</f>
        <v>0</v>
      </c>
      <c r="P542">
        <f>IF((A542=0),INDEX(extract[AVAILABLE_FPWD], 1),(IF(MOD(C542, 12)=0,J542*INDEX(extract[FREE_PWD_PERCENT], 1),P541)))</f>
        <v>2160.7968958418764</v>
      </c>
      <c r="Q542">
        <f t="shared" si="109"/>
        <v>17582.353658504646</v>
      </c>
      <c r="R542">
        <f t="shared" si="110"/>
        <v>0</v>
      </c>
      <c r="S542">
        <f t="shared" si="111"/>
        <v>19743.150554346521</v>
      </c>
      <c r="T542">
        <f t="shared" si="112"/>
        <v>3033.8464282908571</v>
      </c>
      <c r="U542">
        <f t="shared" si="113"/>
        <v>0</v>
      </c>
      <c r="V542">
        <f t="shared" si="114"/>
        <v>36300.941416374502</v>
      </c>
      <c r="W542">
        <f t="shared" si="115"/>
        <v>39334.787844665363</v>
      </c>
      <c r="X542">
        <f t="shared" si="116"/>
        <v>95873.677984339738</v>
      </c>
    </row>
    <row r="543" spans="1:24" x14ac:dyDescent="0.3">
      <c r="A543">
        <v>541</v>
      </c>
      <c r="B543">
        <f>IF(A543&gt;0,EOMONTH(B542,1),INDEX(extract[VALUATION_DATE], 1))</f>
        <v>61759</v>
      </c>
      <c r="C543">
        <f>IF(A543=0,DAYS360(INDEX(extract[ISSUE_DATE], 1),B543)/30,C542+1)</f>
        <v>559</v>
      </c>
      <c r="D543">
        <f t="shared" si="104"/>
        <v>47</v>
      </c>
      <c r="E543">
        <f>INDEX(extract[ISSUE_AGE], 1)+D543-1</f>
        <v>94</v>
      </c>
      <c r="F543">
        <f>INDEX(mortality_0[PROBABILITY],MATCH(E543, mortality_0[AGE]))</f>
        <v>0.17355400000000001</v>
      </c>
      <c r="G543">
        <f t="shared" si="105"/>
        <v>1.5759556177050937E-2</v>
      </c>
      <c r="H543">
        <f>INDEX(valuation_rate_0[rate],0+1)</f>
        <v>4.2500000000000003E-2</v>
      </c>
      <c r="I543">
        <f t="shared" si="106"/>
        <v>0.15313370750246275</v>
      </c>
      <c r="J543">
        <f>IF(A543&gt;0,J542+L542-M542-N542,INDEX(extract[FUND_VALUE], 1))</f>
        <v>19448.384959955427</v>
      </c>
      <c r="K543">
        <f>IF((B543&lt;INDEX(extract[GUARANTEE_END], 1)),INDEX(extract[CURRENT_RATE], 1),INDEX(extract[MINIMUM_RATE], 1))</f>
        <v>0.01</v>
      </c>
      <c r="L543">
        <f t="shared" si="107"/>
        <v>16.133176586759685</v>
      </c>
      <c r="M543">
        <f t="shared" si="108"/>
        <v>306.49791532933011</v>
      </c>
      <c r="N543">
        <f>0</f>
        <v>0</v>
      </c>
      <c r="O543">
        <f>IF((D543&lt;=INDEX(surr_charge_sch_0[POLICY_YEAR],COUNTA(surr_charge_sch_0[POLICY_YEAR]))),INDEX(surr_charge_sch_0[SURRENDER_CHARGE_PERCENT],MATCH(D543, surr_charge_sch_0[POLICY_YEAR])),INDEX(surr_charge_sch_0[SURRENDER_CHARGE_PERCENT],COUNTA(surr_charge_sch_0[SURRENDER_CHARGE_PERCENT])))</f>
        <v>0</v>
      </c>
      <c r="P543">
        <f>IF((A543=0),INDEX(extract[AVAILABLE_FPWD], 1),(IF(MOD(C543, 12)=0,J543*INDEX(extract[FREE_PWD_PERCENT], 1),P542)))</f>
        <v>2160.7968958418764</v>
      </c>
      <c r="Q543">
        <f t="shared" si="109"/>
        <v>17287.588064113552</v>
      </c>
      <c r="R543">
        <f t="shared" si="110"/>
        <v>0</v>
      </c>
      <c r="S543">
        <f t="shared" si="111"/>
        <v>19448.384959955427</v>
      </c>
      <c r="T543">
        <f t="shared" si="112"/>
        <v>2978.2032938531102</v>
      </c>
      <c r="U543">
        <f t="shared" si="113"/>
        <v>0</v>
      </c>
      <c r="V543">
        <f t="shared" si="114"/>
        <v>36348.753489593699</v>
      </c>
      <c r="W543">
        <f t="shared" si="115"/>
        <v>39326.956783446811</v>
      </c>
      <c r="X543">
        <f t="shared" si="116"/>
        <v>95873.677984339738</v>
      </c>
    </row>
    <row r="544" spans="1:24" x14ac:dyDescent="0.3">
      <c r="A544">
        <v>542</v>
      </c>
      <c r="B544">
        <f>IF(A544&gt;0,EOMONTH(B543,1),INDEX(extract[VALUATION_DATE], 1))</f>
        <v>61787</v>
      </c>
      <c r="C544">
        <f>IF(A544=0,DAYS360(INDEX(extract[ISSUE_DATE], 1),B544)/30,C543+1)</f>
        <v>560</v>
      </c>
      <c r="D544">
        <f t="shared" si="104"/>
        <v>47</v>
      </c>
      <c r="E544">
        <f>INDEX(extract[ISSUE_AGE], 1)+D544-1</f>
        <v>94</v>
      </c>
      <c r="F544">
        <f>INDEX(mortality_0[PROBABILITY],MATCH(E544, mortality_0[AGE]))</f>
        <v>0.17355400000000001</v>
      </c>
      <c r="G544">
        <f t="shared" si="105"/>
        <v>1.5759556177050937E-2</v>
      </c>
      <c r="H544">
        <f>INDEX(valuation_rate_0[rate],0+1)</f>
        <v>4.2500000000000003E-2</v>
      </c>
      <c r="I544">
        <f t="shared" si="106"/>
        <v>0.15260348744780905</v>
      </c>
      <c r="J544">
        <f>IF(A544&gt;0,J543+L543-M543-N543,INDEX(extract[FUND_VALUE], 1))</f>
        <v>19158.020221212853</v>
      </c>
      <c r="K544">
        <f>IF((B544&lt;INDEX(extract[GUARANTEE_END], 1)),INDEX(extract[CURRENT_RATE], 1),INDEX(extract[MINIMUM_RATE], 1))</f>
        <v>0.01</v>
      </c>
      <c r="L544">
        <f t="shared" si="107"/>
        <v>15.892307968910556</v>
      </c>
      <c r="M544">
        <f t="shared" si="108"/>
        <v>301.9218959172818</v>
      </c>
      <c r="N544">
        <f>0</f>
        <v>0</v>
      </c>
      <c r="O544">
        <f>IF((D544&lt;=INDEX(surr_charge_sch_0[POLICY_YEAR],COUNTA(surr_charge_sch_0[POLICY_YEAR]))),INDEX(surr_charge_sch_0[SURRENDER_CHARGE_PERCENT],MATCH(D544, surr_charge_sch_0[POLICY_YEAR])),INDEX(surr_charge_sch_0[SURRENDER_CHARGE_PERCENT],COUNTA(surr_charge_sch_0[SURRENDER_CHARGE_PERCENT])))</f>
        <v>0</v>
      </c>
      <c r="P544">
        <f>IF((A544=0),INDEX(extract[AVAILABLE_FPWD], 1),(IF(MOD(C544, 12)=0,J544*INDEX(extract[FREE_PWD_PERCENT], 1),P543)))</f>
        <v>2160.7968958418764</v>
      </c>
      <c r="Q544">
        <f t="shared" si="109"/>
        <v>16997.223325370978</v>
      </c>
      <c r="R544">
        <f t="shared" si="110"/>
        <v>0</v>
      </c>
      <c r="S544">
        <f t="shared" si="111"/>
        <v>19158.020221212853</v>
      </c>
      <c r="T544">
        <f t="shared" si="112"/>
        <v>2923.5806983527277</v>
      </c>
      <c r="U544">
        <f t="shared" si="113"/>
        <v>0</v>
      </c>
      <c r="V544">
        <f t="shared" si="114"/>
        <v>36395.688651709854</v>
      </c>
      <c r="W544">
        <f t="shared" si="115"/>
        <v>39319.269350062583</v>
      </c>
      <c r="X544">
        <f t="shared" si="116"/>
        <v>95873.677984339738</v>
      </c>
    </row>
    <row r="545" spans="1:24" x14ac:dyDescent="0.3">
      <c r="A545">
        <v>543</v>
      </c>
      <c r="B545">
        <f>IF(A545&gt;0,EOMONTH(B544,1),INDEX(extract[VALUATION_DATE], 1))</f>
        <v>61818</v>
      </c>
      <c r="C545">
        <f>IF(A545=0,DAYS360(INDEX(extract[ISSUE_DATE], 1),B545)/30,C544+1)</f>
        <v>561</v>
      </c>
      <c r="D545">
        <f t="shared" si="104"/>
        <v>47</v>
      </c>
      <c r="E545">
        <f>INDEX(extract[ISSUE_AGE], 1)+D545-1</f>
        <v>94</v>
      </c>
      <c r="F545">
        <f>INDEX(mortality_0[PROBABILITY],MATCH(E545, mortality_0[AGE]))</f>
        <v>0.17355400000000001</v>
      </c>
      <c r="G545">
        <f t="shared" si="105"/>
        <v>1.5759556177050937E-2</v>
      </c>
      <c r="H545">
        <f>INDEX(valuation_rate_0[rate],0+1)</f>
        <v>4.2500000000000003E-2</v>
      </c>
      <c r="I545">
        <f t="shared" si="106"/>
        <v>0.15207510326137105</v>
      </c>
      <c r="J545">
        <f>IF(A545&gt;0,J544+L544-M544-N544,INDEX(extract[FUND_VALUE], 1))</f>
        <v>18871.990633264482</v>
      </c>
      <c r="K545">
        <f>IF((B545&lt;INDEX(extract[GUARANTEE_END], 1)),INDEX(extract[CURRENT_RATE], 1),INDEX(extract[MINIMUM_RATE], 1))</f>
        <v>0.01</v>
      </c>
      <c r="L545">
        <f t="shared" si="107"/>
        <v>15.655035523876654</v>
      </c>
      <c r="M545">
        <f t="shared" si="108"/>
        <v>297.41419655771068</v>
      </c>
      <c r="N545">
        <f>0</f>
        <v>0</v>
      </c>
      <c r="O545">
        <f>IF((D545&lt;=INDEX(surr_charge_sch_0[POLICY_YEAR],COUNTA(surr_charge_sch_0[POLICY_YEAR]))),INDEX(surr_charge_sch_0[SURRENDER_CHARGE_PERCENT],MATCH(D545, surr_charge_sch_0[POLICY_YEAR])),INDEX(surr_charge_sch_0[SURRENDER_CHARGE_PERCENT],COUNTA(surr_charge_sch_0[SURRENDER_CHARGE_PERCENT])))</f>
        <v>0</v>
      </c>
      <c r="P545">
        <f>IF((A545=0),INDEX(extract[AVAILABLE_FPWD], 1),(IF(MOD(C545, 12)=0,J545*INDEX(extract[FREE_PWD_PERCENT], 1),P544)))</f>
        <v>2160.7968958418764</v>
      </c>
      <c r="Q545">
        <f t="shared" si="109"/>
        <v>16711.193737422607</v>
      </c>
      <c r="R545">
        <f t="shared" si="110"/>
        <v>0</v>
      </c>
      <c r="S545">
        <f t="shared" si="111"/>
        <v>18871.990633264482</v>
      </c>
      <c r="T545">
        <f t="shared" si="112"/>
        <v>2869.9599243013236</v>
      </c>
      <c r="U545">
        <f t="shared" si="113"/>
        <v>0</v>
      </c>
      <c r="V545">
        <f t="shared" si="114"/>
        <v>36441.762985963687</v>
      </c>
      <c r="W545">
        <f t="shared" si="115"/>
        <v>39311.722910265009</v>
      </c>
      <c r="X545">
        <f t="shared" si="116"/>
        <v>95873.677984339738</v>
      </c>
    </row>
    <row r="546" spans="1:24" x14ac:dyDescent="0.3">
      <c r="A546">
        <v>544</v>
      </c>
      <c r="B546">
        <f>IF(A546&gt;0,EOMONTH(B545,1),INDEX(extract[VALUATION_DATE], 1))</f>
        <v>61848</v>
      </c>
      <c r="C546">
        <f>IF(A546=0,DAYS360(INDEX(extract[ISSUE_DATE], 1),B546)/30,C545+1)</f>
        <v>562</v>
      </c>
      <c r="D546">
        <f t="shared" si="104"/>
        <v>47</v>
      </c>
      <c r="E546">
        <f>INDEX(extract[ISSUE_AGE], 1)+D546-1</f>
        <v>94</v>
      </c>
      <c r="F546">
        <f>INDEX(mortality_0[PROBABILITY],MATCH(E546, mortality_0[AGE]))</f>
        <v>0.17355400000000001</v>
      </c>
      <c r="G546">
        <f t="shared" si="105"/>
        <v>1.5759556177050937E-2</v>
      </c>
      <c r="H546">
        <f>INDEX(valuation_rate_0[rate],0+1)</f>
        <v>4.2500000000000003E-2</v>
      </c>
      <c r="I546">
        <f t="shared" si="106"/>
        <v>0.15154854858651989</v>
      </c>
      <c r="J546">
        <f>IF(A546&gt;0,J545+L545-M545-N545,INDEX(extract[FUND_VALUE], 1))</f>
        <v>18590.231472230647</v>
      </c>
      <c r="K546">
        <f>IF((B546&lt;INDEX(extract[GUARANTEE_END], 1)),INDEX(extract[CURRENT_RATE], 1),INDEX(extract[MINIMUM_RATE], 1))</f>
        <v>0.01</v>
      </c>
      <c r="L546">
        <f t="shared" si="107"/>
        <v>15.42130556073289</v>
      </c>
      <c r="M546">
        <f t="shared" si="108"/>
        <v>292.97379723099925</v>
      </c>
      <c r="N546">
        <f>0</f>
        <v>0</v>
      </c>
      <c r="O546">
        <f>IF((D546&lt;=INDEX(surr_charge_sch_0[POLICY_YEAR],COUNTA(surr_charge_sch_0[POLICY_YEAR]))),INDEX(surr_charge_sch_0[SURRENDER_CHARGE_PERCENT],MATCH(D546, surr_charge_sch_0[POLICY_YEAR])),INDEX(surr_charge_sch_0[SURRENDER_CHARGE_PERCENT],COUNTA(surr_charge_sch_0[SURRENDER_CHARGE_PERCENT])))</f>
        <v>0</v>
      </c>
      <c r="P546">
        <f>IF((A546=0),INDEX(extract[AVAILABLE_FPWD], 1),(IF(MOD(C546, 12)=0,J546*INDEX(extract[FREE_PWD_PERCENT], 1),P545)))</f>
        <v>2160.7968958418764</v>
      </c>
      <c r="Q546">
        <f t="shared" si="109"/>
        <v>16429.434576388772</v>
      </c>
      <c r="R546">
        <f t="shared" si="110"/>
        <v>0</v>
      </c>
      <c r="S546">
        <f t="shared" si="111"/>
        <v>18590.231472230647</v>
      </c>
      <c r="T546">
        <f t="shared" si="112"/>
        <v>2817.3225975039977</v>
      </c>
      <c r="U546">
        <f t="shared" si="113"/>
        <v>0</v>
      </c>
      <c r="V546">
        <f t="shared" si="114"/>
        <v>36486.9922806166</v>
      </c>
      <c r="W546">
        <f t="shared" si="115"/>
        <v>39304.314878120596</v>
      </c>
      <c r="X546">
        <f t="shared" si="116"/>
        <v>95873.677984339738</v>
      </c>
    </row>
    <row r="547" spans="1:24" x14ac:dyDescent="0.3">
      <c r="A547">
        <v>545</v>
      </c>
      <c r="B547">
        <f>IF(A547&gt;0,EOMONTH(B546,1),INDEX(extract[VALUATION_DATE], 1))</f>
        <v>61879</v>
      </c>
      <c r="C547">
        <f>IF(A547=0,DAYS360(INDEX(extract[ISSUE_DATE], 1),B547)/30,C546+1)</f>
        <v>563</v>
      </c>
      <c r="D547">
        <f t="shared" si="104"/>
        <v>47</v>
      </c>
      <c r="E547">
        <f>INDEX(extract[ISSUE_AGE], 1)+D547-1</f>
        <v>94</v>
      </c>
      <c r="F547">
        <f>INDEX(mortality_0[PROBABILITY],MATCH(E547, mortality_0[AGE]))</f>
        <v>0.17355400000000001</v>
      </c>
      <c r="G547">
        <f t="shared" si="105"/>
        <v>1.5759556177050937E-2</v>
      </c>
      <c r="H547">
        <f>INDEX(valuation_rate_0[rate],0+1)</f>
        <v>4.2500000000000003E-2</v>
      </c>
      <c r="I547">
        <f t="shared" si="106"/>
        <v>0.1510238170886363</v>
      </c>
      <c r="J547">
        <f>IF(A547&gt;0,J546+L546-M546-N546,INDEX(extract[FUND_VALUE], 1))</f>
        <v>18312.67898056038</v>
      </c>
      <c r="K547">
        <f>IF((B547&lt;INDEX(extract[GUARANTEE_END], 1)),INDEX(extract[CURRENT_RATE], 1),INDEX(extract[MINIMUM_RATE], 1))</f>
        <v>0.01</v>
      </c>
      <c r="L547">
        <f t="shared" si="107"/>
        <v>15.191065190160657</v>
      </c>
      <c r="M547">
        <f t="shared" si="108"/>
        <v>288.59969314644121</v>
      </c>
      <c r="N547">
        <f>0</f>
        <v>0</v>
      </c>
      <c r="O547">
        <f>IF((D547&lt;=INDEX(surr_charge_sch_0[POLICY_YEAR],COUNTA(surr_charge_sch_0[POLICY_YEAR]))),INDEX(surr_charge_sch_0[SURRENDER_CHARGE_PERCENT],MATCH(D547, surr_charge_sch_0[POLICY_YEAR])),INDEX(surr_charge_sch_0[SURRENDER_CHARGE_PERCENT],COUNTA(surr_charge_sch_0[SURRENDER_CHARGE_PERCENT])))</f>
        <v>0</v>
      </c>
      <c r="P547">
        <f>IF((A547=0),INDEX(extract[AVAILABLE_FPWD], 1),(IF(MOD(C547, 12)=0,J547*INDEX(extract[FREE_PWD_PERCENT], 1),P546)))</f>
        <v>2160.7968958418764</v>
      </c>
      <c r="Q547">
        <f t="shared" si="109"/>
        <v>16151.882084718503</v>
      </c>
      <c r="R547">
        <f t="shared" si="110"/>
        <v>0</v>
      </c>
      <c r="S547">
        <f t="shared" si="111"/>
        <v>18312.67898056038</v>
      </c>
      <c r="T547">
        <f t="shared" si="112"/>
        <v>2765.6506807630653</v>
      </c>
      <c r="U547">
        <f t="shared" si="113"/>
        <v>0</v>
      </c>
      <c r="V547">
        <f t="shared" si="114"/>
        <v>36531.392034360841</v>
      </c>
      <c r="W547">
        <f t="shared" si="115"/>
        <v>39297.042715123906</v>
      </c>
      <c r="X547">
        <f t="shared" si="116"/>
        <v>95873.677984339738</v>
      </c>
    </row>
    <row r="548" spans="1:24" x14ac:dyDescent="0.3">
      <c r="A548">
        <v>546</v>
      </c>
      <c r="B548">
        <f>IF(A548&gt;0,EOMONTH(B547,1),INDEX(extract[VALUATION_DATE], 1))</f>
        <v>61909</v>
      </c>
      <c r="C548">
        <f>IF(A548=0,DAYS360(INDEX(extract[ISSUE_DATE], 1),B548)/30,C547+1)</f>
        <v>564</v>
      </c>
      <c r="D548">
        <f t="shared" si="104"/>
        <v>48</v>
      </c>
      <c r="E548">
        <f>INDEX(extract[ISSUE_AGE], 1)+D548-1</f>
        <v>95</v>
      </c>
      <c r="F548">
        <f>INDEX(mortality_0[PROBABILITY],MATCH(E548, mortality_0[AGE]))</f>
        <v>0.18607499999999999</v>
      </c>
      <c r="G548">
        <f t="shared" si="105"/>
        <v>1.7010907045111323E-2</v>
      </c>
      <c r="H548">
        <f>INDEX(valuation_rate_0[rate],0+1)</f>
        <v>4.2500000000000003E-2</v>
      </c>
      <c r="I548">
        <f t="shared" si="106"/>
        <v>0.15050090245503442</v>
      </c>
      <c r="J548">
        <f>IF(A548&gt;0,J547+L547-M547-N547,INDEX(extract[FUND_VALUE], 1))</f>
        <v>18039.2703526041</v>
      </c>
      <c r="K548">
        <f>IF((B548&lt;INDEX(extract[GUARANTEE_END], 1)),INDEX(extract[CURRENT_RATE], 1),INDEX(extract[MINIMUM_RATE], 1))</f>
        <v>0.01</v>
      </c>
      <c r="L548">
        <f t="shared" si="107"/>
        <v>14.964262312479834</v>
      </c>
      <c r="M548">
        <f t="shared" si="108"/>
        <v>306.86435112978091</v>
      </c>
      <c r="N548">
        <f>0</f>
        <v>0</v>
      </c>
      <c r="O548">
        <f>IF((D548&lt;=INDEX(surr_charge_sch_0[POLICY_YEAR],COUNTA(surr_charge_sch_0[POLICY_YEAR]))),INDEX(surr_charge_sch_0[SURRENDER_CHARGE_PERCENT],MATCH(D548, surr_charge_sch_0[POLICY_YEAR])),INDEX(surr_charge_sch_0[SURRENDER_CHARGE_PERCENT],COUNTA(surr_charge_sch_0[SURRENDER_CHARGE_PERCENT])))</f>
        <v>0</v>
      </c>
      <c r="P548">
        <f>IF((A548=0),INDEX(extract[AVAILABLE_FPWD], 1),(IF(MOD(C548, 12)=0,J548*INDEX(extract[FREE_PWD_PERCENT], 1),P547)))</f>
        <v>1803.9270352604101</v>
      </c>
      <c r="Q548">
        <f t="shared" si="109"/>
        <v>16235.34331734369</v>
      </c>
      <c r="R548">
        <f t="shared" si="110"/>
        <v>0</v>
      </c>
      <c r="S548">
        <f t="shared" si="111"/>
        <v>18039.2703526041</v>
      </c>
      <c r="T548">
        <f t="shared" si="112"/>
        <v>2714.9264676972639</v>
      </c>
      <c r="U548">
        <f t="shared" si="113"/>
        <v>0</v>
      </c>
      <c r="V548">
        <f t="shared" si="114"/>
        <v>36574.977461630428</v>
      </c>
      <c r="W548">
        <f t="shared" si="115"/>
        <v>39289.903929327695</v>
      </c>
      <c r="X548">
        <f t="shared" si="116"/>
        <v>95873.677984339738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48"/>
  <sheetViews>
    <sheetView workbookViewId="0"/>
  </sheetViews>
  <sheetFormatPr defaultRowHeight="14.4" x14ac:dyDescent="0.3"/>
  <sheetData>
    <row r="1" spans="1:24" x14ac:dyDescent="0.3">
      <c r="A1" t="s">
        <v>28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t="s">
        <v>40</v>
      </c>
      <c r="N1" t="s">
        <v>41</v>
      </c>
      <c r="O1" t="s">
        <v>42</v>
      </c>
      <c r="P1" t="s">
        <v>43</v>
      </c>
      <c r="Q1" t="s">
        <v>44</v>
      </c>
      <c r="R1" t="s">
        <v>45</v>
      </c>
      <c r="S1" t="s">
        <v>46</v>
      </c>
      <c r="T1" t="s">
        <v>47</v>
      </c>
      <c r="U1" t="s">
        <v>48</v>
      </c>
      <c r="V1" t="s">
        <v>49</v>
      </c>
      <c r="W1" t="s">
        <v>50</v>
      </c>
      <c r="X1" t="s">
        <v>51</v>
      </c>
    </row>
    <row r="2" spans="1:24" x14ac:dyDescent="0.3">
      <c r="A2">
        <v>0</v>
      </c>
      <c r="B2">
        <f>IF(A2&gt;0,EOMONTH(B1,1),INDEX(extract[VALUATION_DATE], 1))</f>
        <v>45291</v>
      </c>
      <c r="C2">
        <f>IF(A2=0,DAYS360(INDEX(extract[ISSUE_DATE], 1),B2)/30,C1+1)</f>
        <v>18</v>
      </c>
      <c r="D2">
        <f t="shared" ref="D2:D65" si="0">_xlfn.FLOOR.MATH(C2/12)+1</f>
        <v>2</v>
      </c>
      <c r="E2">
        <f>INDEX(extract[ISSUE_AGE], 1)+D2-1</f>
        <v>49</v>
      </c>
      <c r="F2">
        <f>INDEX(mortality_0[PROBABILITY],MATCH(E2, mortality_0[AGE]))</f>
        <v>3.3040000000000001E-3</v>
      </c>
      <c r="G2">
        <f t="shared" ref="G2:G65" si="1">1-(1-F2)^(1/12)</f>
        <v>2.7575116203126804E-4</v>
      </c>
      <c r="H2">
        <f>INDEX(valuation_rate_0[rate],0+1)</f>
        <v>4.2500000000000003E-2</v>
      </c>
      <c r="I2">
        <f t="shared" ref="I2:I65" si="2">IF(A2&gt;0,(1+H1)^(-1/12)*I1,1)</f>
        <v>1</v>
      </c>
      <c r="J2">
        <f>IF(A2&gt;0,J1+L1-M1-N1,INDEX(extract[FUND_VALUE], 1))</f>
        <v>100000</v>
      </c>
      <c r="K2">
        <f>IF((B2&lt;INDEX(extract[GUARANTEE_END], 1)),INDEX(extract[CURRENT_RATE], 1),INDEX(extract[MINIMUM_RATE], 1))</f>
        <v>3.1E-2</v>
      </c>
      <c r="L2">
        <f t="shared" ref="L2:L65" si="3">J2*((1+K2)^(1/12)-1)</f>
        <v>254.73393892132546</v>
      </c>
      <c r="M2">
        <f t="shared" ref="M2:M65" si="4">J2*G2</f>
        <v>27.575116203126804</v>
      </c>
      <c r="N2">
        <f>IF((A2=0),INDEX(extract[AVAILABLE_FPWD], 1),(IF(MOD(C2, 12)=0,J2*INDEX(extract[FREE_PWD_PERCENT], 1),0)))</f>
        <v>10000</v>
      </c>
      <c r="O2">
        <f>IF((D2&lt;=INDEX(surr_charge_sch_0[POLICY_YEAR],COUNTA(surr_charge_sch_0[POLICY_YEAR]))),INDEX(surr_charge_sch_0[SURRENDER_CHARGE_PERCENT],MATCH(D2, surr_charge_sch_0[POLICY_YEAR])),INDEX(surr_charge_sch_0[SURRENDER_CHARGE_PERCENT],COUNTA(surr_charge_sch_0[SURRENDER_CHARGE_PERCENT])))</f>
        <v>0.05</v>
      </c>
      <c r="P2">
        <f t="shared" ref="P2:P65" si="5">N2</f>
        <v>10000</v>
      </c>
      <c r="Q2">
        <f t="shared" ref="Q2:Q65" si="6">J2-P2</f>
        <v>90000</v>
      </c>
      <c r="R2">
        <f t="shared" ref="R2:R65" si="7">O2*Q2</f>
        <v>4500</v>
      </c>
      <c r="S2">
        <f t="shared" ref="S2:S65" si="8">J2-R2</f>
        <v>95500</v>
      </c>
      <c r="T2">
        <f t="shared" ref="T2:T65" si="9">S2*I2</f>
        <v>95500</v>
      </c>
      <c r="U2">
        <f t="shared" ref="U2:U65" si="10">IF(A2&gt;0,U1+N1*I1,0)</f>
        <v>0</v>
      </c>
      <c r="V2">
        <f t="shared" ref="V2:V65" si="11">IF(A2&gt;0,V1+M1*I1,0)</f>
        <v>0</v>
      </c>
      <c r="W2">
        <f t="shared" ref="W2:W65" si="12">T2+U2+V2</f>
        <v>95500</v>
      </c>
      <c r="X2">
        <f t="shared" ref="X2:X65" si="13">IF((A2=0),W2,(IF(W2&gt;X1,W2,X1)))</f>
        <v>95500</v>
      </c>
    </row>
    <row r="3" spans="1:24" x14ac:dyDescent="0.3">
      <c r="A3">
        <v>1</v>
      </c>
      <c r="B3">
        <f>IF(A3&gt;0,EOMONTH(B2,1),INDEX(extract[VALUATION_DATE], 1))</f>
        <v>45322</v>
      </c>
      <c r="C3">
        <f>IF(A3=0,DAYS360(INDEX(extract[ISSUE_DATE], 1),B3)/30,C2+1)</f>
        <v>19</v>
      </c>
      <c r="D3">
        <f t="shared" si="0"/>
        <v>2</v>
      </c>
      <c r="E3">
        <f>INDEX(extract[ISSUE_AGE], 1)+D3-1</f>
        <v>49</v>
      </c>
      <c r="F3">
        <f>INDEX(mortality_0[PROBABILITY],MATCH(E3, mortality_0[AGE]))</f>
        <v>3.3040000000000001E-3</v>
      </c>
      <c r="G3">
        <f t="shared" si="1"/>
        <v>2.7575116203126804E-4</v>
      </c>
      <c r="H3">
        <f>INDEX(valuation_rate_0[rate],0+1)</f>
        <v>4.2500000000000003E-2</v>
      </c>
      <c r="I3">
        <f t="shared" si="2"/>
        <v>0.99653753531275813</v>
      </c>
      <c r="J3">
        <f>IF(A3&gt;0,J2+L2-M2-N2,INDEX(extract[FUND_VALUE], 1))</f>
        <v>90227.158822718207</v>
      </c>
      <c r="K3">
        <f>IF((B3&lt;INDEX(extract[GUARANTEE_END], 1)),INDEX(extract[CURRENT_RATE], 1),INDEX(extract[MINIMUM_RATE], 1))</f>
        <v>3.1E-2</v>
      </c>
      <c r="L3">
        <f t="shared" si="3"/>
        <v>229.83919564591031</v>
      </c>
      <c r="M3">
        <f t="shared" si="4"/>
        <v>24.880243892144325</v>
      </c>
      <c r="N3">
        <f>IF((A3=0),INDEX(extract[AVAILABLE_FPWD], 1),(IF(MOD(C3, 12)=0,J3*INDEX(extract[FREE_PWD_PERCENT], 1),0)))</f>
        <v>0</v>
      </c>
      <c r="O3">
        <f>IF((D3&lt;=INDEX(surr_charge_sch_0[POLICY_YEAR],COUNTA(surr_charge_sch_0[POLICY_YEAR]))),INDEX(surr_charge_sch_0[SURRENDER_CHARGE_PERCENT],MATCH(D3, surr_charge_sch_0[POLICY_YEAR])),INDEX(surr_charge_sch_0[SURRENDER_CHARGE_PERCENT],COUNTA(surr_charge_sch_0[SURRENDER_CHARGE_PERCENT])))</f>
        <v>0.05</v>
      </c>
      <c r="P3">
        <f t="shared" si="5"/>
        <v>0</v>
      </c>
      <c r="Q3">
        <f t="shared" si="6"/>
        <v>90227.158822718207</v>
      </c>
      <c r="R3">
        <f t="shared" si="7"/>
        <v>4511.3579411359106</v>
      </c>
      <c r="S3">
        <f t="shared" si="8"/>
        <v>85715.800881582298</v>
      </c>
      <c r="T3">
        <f t="shared" si="9"/>
        <v>85419.012947891169</v>
      </c>
      <c r="U3">
        <f t="shared" si="10"/>
        <v>10000</v>
      </c>
      <c r="V3">
        <f t="shared" si="11"/>
        <v>27.575116203126804</v>
      </c>
      <c r="W3">
        <f t="shared" si="12"/>
        <v>95446.588064094292</v>
      </c>
      <c r="X3">
        <f t="shared" si="13"/>
        <v>95500</v>
      </c>
    </row>
    <row r="4" spans="1:24" x14ac:dyDescent="0.3">
      <c r="A4">
        <v>2</v>
      </c>
      <c r="B4">
        <f>IF(A4&gt;0,EOMONTH(B3,1),INDEX(extract[VALUATION_DATE], 1))</f>
        <v>45351</v>
      </c>
      <c r="C4">
        <f>IF(A4=0,DAYS360(INDEX(extract[ISSUE_DATE], 1),B4)/30,C3+1)</f>
        <v>20</v>
      </c>
      <c r="D4">
        <f t="shared" si="0"/>
        <v>2</v>
      </c>
      <c r="E4">
        <f>INDEX(extract[ISSUE_AGE], 1)+D4-1</f>
        <v>49</v>
      </c>
      <c r="F4">
        <f>INDEX(mortality_0[PROBABILITY],MATCH(E4, mortality_0[AGE]))</f>
        <v>3.3040000000000001E-3</v>
      </c>
      <c r="G4">
        <f t="shared" si="1"/>
        <v>2.7575116203126804E-4</v>
      </c>
      <c r="H4">
        <f>INDEX(valuation_rate_0[rate],0+1)</f>
        <v>4.2500000000000003E-2</v>
      </c>
      <c r="I4">
        <f t="shared" si="2"/>
        <v>0.99308705928722663</v>
      </c>
      <c r="J4">
        <f>IF(A4&gt;0,J3+L3-M3-N3,INDEX(extract[FUND_VALUE], 1))</f>
        <v>90432.117774471975</v>
      </c>
      <c r="K4">
        <f>IF((B4&lt;INDEX(extract[GUARANTEE_END], 1)),INDEX(extract[CURRENT_RATE], 1),INDEX(extract[MINIMUM_RATE], 1))</f>
        <v>3.1E-2</v>
      </c>
      <c r="L4">
        <f t="shared" si="3"/>
        <v>230.36129565688455</v>
      </c>
      <c r="M4">
        <f t="shared" si="4"/>
        <v>24.936761561259136</v>
      </c>
      <c r="N4">
        <f>IF((A4=0),INDEX(extract[AVAILABLE_FPWD], 1),(IF(MOD(C4, 12)=0,J4*INDEX(extract[FREE_PWD_PERCENT], 1),0)))</f>
        <v>0</v>
      </c>
      <c r="O4">
        <f>IF((D4&lt;=INDEX(surr_charge_sch_0[POLICY_YEAR],COUNTA(surr_charge_sch_0[POLICY_YEAR]))),INDEX(surr_charge_sch_0[SURRENDER_CHARGE_PERCENT],MATCH(D4, surr_charge_sch_0[POLICY_YEAR])),INDEX(surr_charge_sch_0[SURRENDER_CHARGE_PERCENT],COUNTA(surr_charge_sch_0[SURRENDER_CHARGE_PERCENT])))</f>
        <v>0.05</v>
      </c>
      <c r="P4">
        <f t="shared" si="5"/>
        <v>0</v>
      </c>
      <c r="Q4">
        <f t="shared" si="6"/>
        <v>90432.117774471975</v>
      </c>
      <c r="R4">
        <f t="shared" si="7"/>
        <v>4521.6058887235986</v>
      </c>
      <c r="S4">
        <f t="shared" si="8"/>
        <v>85910.511885748376</v>
      </c>
      <c r="T4">
        <f t="shared" si="9"/>
        <v>85316.617610478192</v>
      </c>
      <c r="U4">
        <f t="shared" si="10"/>
        <v>10000</v>
      </c>
      <c r="V4">
        <f t="shared" si="11"/>
        <v>52.369213129384619</v>
      </c>
      <c r="W4">
        <f t="shared" si="12"/>
        <v>95368.986823607571</v>
      </c>
      <c r="X4">
        <f t="shared" si="13"/>
        <v>95500</v>
      </c>
    </row>
    <row r="5" spans="1:24" x14ac:dyDescent="0.3">
      <c r="A5">
        <v>3</v>
      </c>
      <c r="B5">
        <f>IF(A5&gt;0,EOMONTH(B4,1),INDEX(extract[VALUATION_DATE], 1))</f>
        <v>45382</v>
      </c>
      <c r="C5">
        <f>IF(A5=0,DAYS360(INDEX(extract[ISSUE_DATE], 1),B5)/30,C4+1)</f>
        <v>21</v>
      </c>
      <c r="D5">
        <f t="shared" si="0"/>
        <v>2</v>
      </c>
      <c r="E5">
        <f>INDEX(extract[ISSUE_AGE], 1)+D5-1</f>
        <v>49</v>
      </c>
      <c r="F5">
        <f>INDEX(mortality_0[PROBABILITY],MATCH(E5, mortality_0[AGE]))</f>
        <v>3.3040000000000001E-3</v>
      </c>
      <c r="G5">
        <f t="shared" si="1"/>
        <v>2.7575116203126804E-4</v>
      </c>
      <c r="H5">
        <f>INDEX(valuation_rate_0[rate],0+1)</f>
        <v>4.2500000000000003E-2</v>
      </c>
      <c r="I5">
        <f t="shared" si="2"/>
        <v>0.98964853041308776</v>
      </c>
      <c r="J5">
        <f>IF(A5&gt;0,J4+L4-M4-N4,INDEX(extract[FUND_VALUE], 1))</f>
        <v>90637.542308567601</v>
      </c>
      <c r="K5">
        <f>IF((B5&lt;INDEX(extract[GUARANTEE_END], 1)),INDEX(extract[CURRENT_RATE], 1),INDEX(extract[MINIMUM_RATE], 1))</f>
        <v>3.1E-2</v>
      </c>
      <c r="L5">
        <f t="shared" si="3"/>
        <v>230.88458166409711</v>
      </c>
      <c r="M5">
        <f t="shared" si="4"/>
        <v>24.993407615245737</v>
      </c>
      <c r="N5">
        <f>IF((A5=0),INDEX(extract[AVAILABLE_FPWD], 1),(IF(MOD(C5, 12)=0,J5*INDEX(extract[FREE_PWD_PERCENT], 1),0)))</f>
        <v>0</v>
      </c>
      <c r="O5">
        <f>IF((D5&lt;=INDEX(surr_charge_sch_0[POLICY_YEAR],COUNTA(surr_charge_sch_0[POLICY_YEAR]))),INDEX(surr_charge_sch_0[SURRENDER_CHARGE_PERCENT],MATCH(D5, surr_charge_sch_0[POLICY_YEAR])),INDEX(surr_charge_sch_0[SURRENDER_CHARGE_PERCENT],COUNTA(surr_charge_sch_0[SURRENDER_CHARGE_PERCENT])))</f>
        <v>0.05</v>
      </c>
      <c r="P5">
        <f t="shared" si="5"/>
        <v>0</v>
      </c>
      <c r="Q5">
        <f t="shared" si="6"/>
        <v>90637.542308567601</v>
      </c>
      <c r="R5">
        <f t="shared" si="7"/>
        <v>4531.8771154283804</v>
      </c>
      <c r="S5">
        <f t="shared" si="8"/>
        <v>86105.665193139226</v>
      </c>
      <c r="T5">
        <f t="shared" si="9"/>
        <v>85214.345018631604</v>
      </c>
      <c r="U5">
        <f t="shared" si="10"/>
        <v>10000</v>
      </c>
      <c r="V5">
        <f t="shared" si="11"/>
        <v>77.133588336402198</v>
      </c>
      <c r="W5">
        <f t="shared" si="12"/>
        <v>95291.478606968012</v>
      </c>
      <c r="X5">
        <f t="shared" si="13"/>
        <v>95500</v>
      </c>
    </row>
    <row r="6" spans="1:24" x14ac:dyDescent="0.3">
      <c r="A6">
        <v>4</v>
      </c>
      <c r="B6">
        <f>IF(A6&gt;0,EOMONTH(B5,1),INDEX(extract[VALUATION_DATE], 1))</f>
        <v>45412</v>
      </c>
      <c r="C6">
        <f>IF(A6=0,DAYS360(INDEX(extract[ISSUE_DATE], 1),B6)/30,C5+1)</f>
        <v>22</v>
      </c>
      <c r="D6">
        <f t="shared" si="0"/>
        <v>2</v>
      </c>
      <c r="E6">
        <f>INDEX(extract[ISSUE_AGE], 1)+D6-1</f>
        <v>49</v>
      </c>
      <c r="F6">
        <f>INDEX(mortality_0[PROBABILITY],MATCH(E6, mortality_0[AGE]))</f>
        <v>3.3040000000000001E-3</v>
      </c>
      <c r="G6">
        <f t="shared" si="1"/>
        <v>2.7575116203126804E-4</v>
      </c>
      <c r="H6">
        <f>INDEX(valuation_rate_0[rate],0+1)</f>
        <v>4.2500000000000003E-2</v>
      </c>
      <c r="I6">
        <f t="shared" si="2"/>
        <v>0.98622190732375159</v>
      </c>
      <c r="J6">
        <f>IF(A6&gt;0,J5+L5-M5-N5,INDEX(extract[FUND_VALUE], 1))</f>
        <v>90843.433482616456</v>
      </c>
      <c r="K6">
        <f>IF((B6&lt;INDEX(extract[GUARANTEE_END], 1)),INDEX(extract[CURRENT_RATE], 1),INDEX(extract[MINIMUM_RATE], 1))</f>
        <v>3.1E-2</v>
      </c>
      <c r="L6">
        <f t="shared" si="3"/>
        <v>231.40905636164311</v>
      </c>
      <c r="M6">
        <f t="shared" si="4"/>
        <v>25.050182345741689</v>
      </c>
      <c r="N6">
        <f>IF((A6=0),INDEX(extract[AVAILABLE_FPWD], 1),(IF(MOD(C6, 12)=0,J6*INDEX(extract[FREE_PWD_PERCENT], 1),0)))</f>
        <v>0</v>
      </c>
      <c r="O6">
        <f>IF((D6&lt;=INDEX(surr_charge_sch_0[POLICY_YEAR],COUNTA(surr_charge_sch_0[POLICY_YEAR]))),INDEX(surr_charge_sch_0[SURRENDER_CHARGE_PERCENT],MATCH(D6, surr_charge_sch_0[POLICY_YEAR])),INDEX(surr_charge_sch_0[SURRENDER_CHARGE_PERCENT],COUNTA(surr_charge_sch_0[SURRENDER_CHARGE_PERCENT])))</f>
        <v>0.05</v>
      </c>
      <c r="P6">
        <f t="shared" si="5"/>
        <v>0</v>
      </c>
      <c r="Q6">
        <f t="shared" si="6"/>
        <v>90843.433482616456</v>
      </c>
      <c r="R6">
        <f t="shared" si="7"/>
        <v>4542.1716741308228</v>
      </c>
      <c r="S6">
        <f t="shared" si="8"/>
        <v>86301.261808485637</v>
      </c>
      <c r="T6">
        <f t="shared" si="9"/>
        <v>85112.195025211142</v>
      </c>
      <c r="U6">
        <f t="shared" si="10"/>
        <v>10000</v>
      </c>
      <c r="V6">
        <f t="shared" si="11"/>
        <v>101.86827745284542</v>
      </c>
      <c r="W6">
        <f t="shared" si="12"/>
        <v>95214.063302663984</v>
      </c>
      <c r="X6">
        <f t="shared" si="13"/>
        <v>95500</v>
      </c>
    </row>
    <row r="7" spans="1:24" x14ac:dyDescent="0.3">
      <c r="A7">
        <v>5</v>
      </c>
      <c r="B7">
        <f>IF(A7&gt;0,EOMONTH(B6,1),INDEX(extract[VALUATION_DATE], 1))</f>
        <v>45443</v>
      </c>
      <c r="C7">
        <f>IF(A7=0,DAYS360(INDEX(extract[ISSUE_DATE], 1),B7)/30,C6+1)</f>
        <v>23</v>
      </c>
      <c r="D7">
        <f t="shared" si="0"/>
        <v>2</v>
      </c>
      <c r="E7">
        <f>INDEX(extract[ISSUE_AGE], 1)+D7-1</f>
        <v>49</v>
      </c>
      <c r="F7">
        <f>INDEX(mortality_0[PROBABILITY],MATCH(E7, mortality_0[AGE]))</f>
        <v>3.3040000000000001E-3</v>
      </c>
      <c r="G7">
        <f t="shared" si="1"/>
        <v>2.7575116203126804E-4</v>
      </c>
      <c r="H7">
        <f>INDEX(valuation_rate_0[rate],0+1)</f>
        <v>4.2500000000000003E-2</v>
      </c>
      <c r="I7">
        <f t="shared" si="2"/>
        <v>0.98280714879585873</v>
      </c>
      <c r="J7">
        <f>IF(A7&gt;0,J6+L6-M6-N6,INDEX(extract[FUND_VALUE], 1))</f>
        <v>91049.792356632359</v>
      </c>
      <c r="K7">
        <f>IF((B7&lt;INDEX(extract[GUARANTEE_END], 1)),INDEX(extract[CURRENT_RATE], 1),INDEX(extract[MINIMUM_RATE], 1))</f>
        <v>3.1E-2</v>
      </c>
      <c r="L7">
        <f t="shared" si="3"/>
        <v>231.93472244973754</v>
      </c>
      <c r="M7">
        <f t="shared" si="4"/>
        <v>25.107086045047041</v>
      </c>
      <c r="N7">
        <f>IF((A7=0),INDEX(extract[AVAILABLE_FPWD], 1),(IF(MOD(C7, 12)=0,J7*INDEX(extract[FREE_PWD_PERCENT], 1),0)))</f>
        <v>0</v>
      </c>
      <c r="O7">
        <f>IF((D7&lt;=INDEX(surr_charge_sch_0[POLICY_YEAR],COUNTA(surr_charge_sch_0[POLICY_YEAR]))),INDEX(surr_charge_sch_0[SURRENDER_CHARGE_PERCENT],MATCH(D7, surr_charge_sch_0[POLICY_YEAR])),INDEX(surr_charge_sch_0[SURRENDER_CHARGE_PERCENT],COUNTA(surr_charge_sch_0[SURRENDER_CHARGE_PERCENT])))</f>
        <v>0.05</v>
      </c>
      <c r="P7">
        <f t="shared" si="5"/>
        <v>0</v>
      </c>
      <c r="Q7">
        <f t="shared" si="6"/>
        <v>91049.792356632359</v>
      </c>
      <c r="R7">
        <f t="shared" si="7"/>
        <v>4552.4896178316185</v>
      </c>
      <c r="S7">
        <f t="shared" si="8"/>
        <v>86497.302738800747</v>
      </c>
      <c r="T7">
        <f t="shared" si="9"/>
        <v>85010.167483252982</v>
      </c>
      <c r="U7">
        <f t="shared" si="10"/>
        <v>10000</v>
      </c>
      <c r="V7">
        <f t="shared" si="11"/>
        <v>126.57331606467056</v>
      </c>
      <c r="W7">
        <f t="shared" si="12"/>
        <v>95136.74079931766</v>
      </c>
      <c r="X7">
        <f t="shared" si="13"/>
        <v>95500</v>
      </c>
    </row>
    <row r="8" spans="1:24" x14ac:dyDescent="0.3">
      <c r="A8">
        <v>6</v>
      </c>
      <c r="B8">
        <f>IF(A8&gt;0,EOMONTH(B7,1),INDEX(extract[VALUATION_DATE], 1))</f>
        <v>45473</v>
      </c>
      <c r="C8">
        <f>IF(A8=0,DAYS360(INDEX(extract[ISSUE_DATE], 1),B8)/30,C7+1)</f>
        <v>24</v>
      </c>
      <c r="D8">
        <f t="shared" si="0"/>
        <v>3</v>
      </c>
      <c r="E8">
        <f>INDEX(extract[ISSUE_AGE], 1)+D8-1</f>
        <v>50</v>
      </c>
      <c r="F8">
        <f>INDEX(mortality_0[PROBABILITY],MATCH(E8, mortality_0[AGE]))</f>
        <v>3.63E-3</v>
      </c>
      <c r="G8">
        <f t="shared" si="1"/>
        <v>3.0300445467357218E-4</v>
      </c>
      <c r="H8">
        <f>INDEX(valuation_rate_0[rate],0+1)</f>
        <v>4.2500000000000003E-2</v>
      </c>
      <c r="I8">
        <f t="shared" si="2"/>
        <v>0.97940421374878417</v>
      </c>
      <c r="J8">
        <f>IF(A8&gt;0,J7+L7-M7-N7,INDEX(extract[FUND_VALUE], 1))</f>
        <v>91256.619993037049</v>
      </c>
      <c r="K8">
        <f>IF((B8&lt;INDEX(extract[GUARANTEE_END], 1)),INDEX(extract[CURRENT_RATE], 1),INDEX(extract[MINIMUM_RATE], 1))</f>
        <v>0.01</v>
      </c>
      <c r="L8">
        <f t="shared" si="3"/>
        <v>75.70084447062824</v>
      </c>
      <c r="M8">
        <f t="shared" si="4"/>
        <v>27.651162376343596</v>
      </c>
      <c r="N8">
        <f>IF((A8=0),INDEX(extract[AVAILABLE_FPWD], 1),(IF(MOD(C8, 12)=0,J8*INDEX(extract[FREE_PWD_PERCENT], 1),0)))</f>
        <v>9125.6619993037057</v>
      </c>
      <c r="O8">
        <f>IF((D8&lt;=INDEX(surr_charge_sch_0[POLICY_YEAR],COUNTA(surr_charge_sch_0[POLICY_YEAR]))),INDEX(surr_charge_sch_0[SURRENDER_CHARGE_PERCENT],MATCH(D8, surr_charge_sch_0[POLICY_YEAR])),INDEX(surr_charge_sch_0[SURRENDER_CHARGE_PERCENT],COUNTA(surr_charge_sch_0[SURRENDER_CHARGE_PERCENT])))</f>
        <v>0.04</v>
      </c>
      <c r="P8">
        <f t="shared" si="5"/>
        <v>9125.6619993037057</v>
      </c>
      <c r="Q8">
        <f t="shared" si="6"/>
        <v>82130.957993733347</v>
      </c>
      <c r="R8">
        <f t="shared" si="7"/>
        <v>3285.2383197493341</v>
      </c>
      <c r="S8">
        <f t="shared" si="8"/>
        <v>87971.381673287717</v>
      </c>
      <c r="T8">
        <f t="shared" si="9"/>
        <v>86159.541900120559</v>
      </c>
      <c r="U8">
        <f t="shared" si="10"/>
        <v>10000</v>
      </c>
      <c r="V8">
        <f t="shared" si="11"/>
        <v>151.24873971517553</v>
      </c>
      <c r="W8">
        <f t="shared" si="12"/>
        <v>96310.79063983573</v>
      </c>
      <c r="X8">
        <f t="shared" si="13"/>
        <v>96310.79063983573</v>
      </c>
    </row>
    <row r="9" spans="1:24" x14ac:dyDescent="0.3">
      <c r="A9">
        <v>7</v>
      </c>
      <c r="B9">
        <f>IF(A9&gt;0,EOMONTH(B8,1),INDEX(extract[VALUATION_DATE], 1))</f>
        <v>45504</v>
      </c>
      <c r="C9">
        <f>IF(A9=0,DAYS360(INDEX(extract[ISSUE_DATE], 1),B9)/30,C8+1)</f>
        <v>25</v>
      </c>
      <c r="D9">
        <f t="shared" si="0"/>
        <v>3</v>
      </c>
      <c r="E9">
        <f>INDEX(extract[ISSUE_AGE], 1)+D9-1</f>
        <v>50</v>
      </c>
      <c r="F9">
        <f>INDEX(mortality_0[PROBABILITY],MATCH(E9, mortality_0[AGE]))</f>
        <v>3.63E-3</v>
      </c>
      <c r="G9">
        <f t="shared" si="1"/>
        <v>3.0300445467357218E-4</v>
      </c>
      <c r="H9">
        <f>INDEX(valuation_rate_0[rate],0+1)</f>
        <v>4.2500000000000003E-2</v>
      </c>
      <c r="I9">
        <f t="shared" si="2"/>
        <v>0.97601306124414311</v>
      </c>
      <c r="J9">
        <f>IF(A9&gt;0,J8+L8-M8-N8,INDEX(extract[FUND_VALUE], 1))</f>
        <v>82179.007675827626</v>
      </c>
      <c r="K9">
        <f>IF((B9&lt;INDEX(extract[GUARANTEE_END], 1)),INDEX(extract[CURRENT_RATE], 1),INDEX(extract[MINIMUM_RATE], 1))</f>
        <v>0.01</v>
      </c>
      <c r="L9">
        <f t="shared" si="3"/>
        <v>68.170619066244839</v>
      </c>
      <c r="M9">
        <f t="shared" si="4"/>
        <v>24.900605406429452</v>
      </c>
      <c r="N9">
        <f>IF((A9=0),INDEX(extract[AVAILABLE_FPWD], 1),(IF(MOD(C9, 12)=0,J9*INDEX(extract[FREE_PWD_PERCENT], 1),0)))</f>
        <v>0</v>
      </c>
      <c r="O9">
        <f>IF((D9&lt;=INDEX(surr_charge_sch_0[POLICY_YEAR],COUNTA(surr_charge_sch_0[POLICY_YEAR]))),INDEX(surr_charge_sch_0[SURRENDER_CHARGE_PERCENT],MATCH(D9, surr_charge_sch_0[POLICY_YEAR])),INDEX(surr_charge_sch_0[SURRENDER_CHARGE_PERCENT],COUNTA(surr_charge_sch_0[SURRENDER_CHARGE_PERCENT])))</f>
        <v>0.04</v>
      </c>
      <c r="P9">
        <f t="shared" si="5"/>
        <v>0</v>
      </c>
      <c r="Q9">
        <f t="shared" si="6"/>
        <v>82179.007675827626</v>
      </c>
      <c r="R9">
        <f t="shared" si="7"/>
        <v>3287.1603070331053</v>
      </c>
      <c r="S9">
        <f t="shared" si="8"/>
        <v>78891.847368794522</v>
      </c>
      <c r="T9">
        <f t="shared" si="9"/>
        <v>76999.473457622837</v>
      </c>
      <c r="U9">
        <f t="shared" si="10"/>
        <v>18937.711815365205</v>
      </c>
      <c r="V9">
        <f t="shared" si="11"/>
        <v>178.3304046616183</v>
      </c>
      <c r="W9">
        <f t="shared" si="12"/>
        <v>96115.515677649673</v>
      </c>
      <c r="X9">
        <f t="shared" si="13"/>
        <v>96310.79063983573</v>
      </c>
    </row>
    <row r="10" spans="1:24" x14ac:dyDescent="0.3">
      <c r="A10">
        <v>8</v>
      </c>
      <c r="B10">
        <f>IF(A10&gt;0,EOMONTH(B9,1),INDEX(extract[VALUATION_DATE], 1))</f>
        <v>45535</v>
      </c>
      <c r="C10">
        <f>IF(A10=0,DAYS360(INDEX(extract[ISSUE_DATE], 1),B10)/30,C9+1)</f>
        <v>26</v>
      </c>
      <c r="D10">
        <f t="shared" si="0"/>
        <v>3</v>
      </c>
      <c r="E10">
        <f>INDEX(extract[ISSUE_AGE], 1)+D10-1</f>
        <v>50</v>
      </c>
      <c r="F10">
        <f>INDEX(mortality_0[PROBABILITY],MATCH(E10, mortality_0[AGE]))</f>
        <v>3.63E-3</v>
      </c>
      <c r="G10">
        <f t="shared" si="1"/>
        <v>3.0300445467357218E-4</v>
      </c>
      <c r="H10">
        <f>INDEX(valuation_rate_0[rate],0+1)</f>
        <v>4.2500000000000003E-2</v>
      </c>
      <c r="I10">
        <f t="shared" si="2"/>
        <v>0.97263365048529837</v>
      </c>
      <c r="J10">
        <f>IF(A10&gt;0,J9+L9-M9-N9,INDEX(extract[FUND_VALUE], 1))</f>
        <v>82222.277689487455</v>
      </c>
      <c r="K10">
        <f>IF((B10&lt;INDEX(extract[GUARANTEE_END], 1)),INDEX(extract[CURRENT_RATE], 1),INDEX(extract[MINIMUM_RATE], 1))</f>
        <v>0.01</v>
      </c>
      <c r="L10">
        <f t="shared" si="3"/>
        <v>68.206513191783941</v>
      </c>
      <c r="M10">
        <f t="shared" si="4"/>
        <v>24.913716413322167</v>
      </c>
      <c r="N10">
        <f>IF((A10=0),INDEX(extract[AVAILABLE_FPWD], 1),(IF(MOD(C10, 12)=0,J10*INDEX(extract[FREE_PWD_PERCENT], 1),0)))</f>
        <v>0</v>
      </c>
      <c r="O10">
        <f>IF((D10&lt;=INDEX(surr_charge_sch_0[POLICY_YEAR],COUNTA(surr_charge_sch_0[POLICY_YEAR]))),INDEX(surr_charge_sch_0[SURRENDER_CHARGE_PERCENT],MATCH(D10, surr_charge_sch_0[POLICY_YEAR])),INDEX(surr_charge_sch_0[SURRENDER_CHARGE_PERCENT],COUNTA(surr_charge_sch_0[SURRENDER_CHARGE_PERCENT])))</f>
        <v>0.04</v>
      </c>
      <c r="P10">
        <f t="shared" si="5"/>
        <v>0</v>
      </c>
      <c r="Q10">
        <f t="shared" si="6"/>
        <v>82222.277689487455</v>
      </c>
      <c r="R10">
        <f t="shared" si="7"/>
        <v>3288.8911075794981</v>
      </c>
      <c r="S10">
        <f t="shared" si="8"/>
        <v>78933.386581907951</v>
      </c>
      <c r="T10">
        <f t="shared" si="9"/>
        <v>76773.267936328397</v>
      </c>
      <c r="U10">
        <f t="shared" si="10"/>
        <v>18937.711815365205</v>
      </c>
      <c r="V10">
        <f t="shared" si="11"/>
        <v>202.63372077117998</v>
      </c>
      <c r="W10">
        <f t="shared" si="12"/>
        <v>95913.613472464785</v>
      </c>
      <c r="X10">
        <f t="shared" si="13"/>
        <v>96310.79063983573</v>
      </c>
    </row>
    <row r="11" spans="1:24" x14ac:dyDescent="0.3">
      <c r="A11">
        <v>9</v>
      </c>
      <c r="B11">
        <f>IF(A11&gt;0,EOMONTH(B10,1),INDEX(extract[VALUATION_DATE], 1))</f>
        <v>45565</v>
      </c>
      <c r="C11">
        <f>IF(A11=0,DAYS360(INDEX(extract[ISSUE_DATE], 1),B11)/30,C10+1)</f>
        <v>27</v>
      </c>
      <c r="D11">
        <f t="shared" si="0"/>
        <v>3</v>
      </c>
      <c r="E11">
        <f>INDEX(extract[ISSUE_AGE], 1)+D11-1</f>
        <v>50</v>
      </c>
      <c r="F11">
        <f>INDEX(mortality_0[PROBABILITY],MATCH(E11, mortality_0[AGE]))</f>
        <v>3.63E-3</v>
      </c>
      <c r="G11">
        <f t="shared" si="1"/>
        <v>3.0300445467357218E-4</v>
      </c>
      <c r="H11">
        <f>INDEX(valuation_rate_0[rate],0+1)</f>
        <v>4.2500000000000003E-2</v>
      </c>
      <c r="I11">
        <f t="shared" si="2"/>
        <v>0.9692659408168699</v>
      </c>
      <c r="J11">
        <f>IF(A11&gt;0,J10+L10-M10-N10,INDEX(extract[FUND_VALUE], 1))</f>
        <v>82265.570486265904</v>
      </c>
      <c r="K11">
        <f>IF((B11&lt;INDEX(extract[GUARANTEE_END], 1)),INDEX(extract[CURRENT_RATE], 1),INDEX(extract[MINIMUM_RATE], 1))</f>
        <v>0.01</v>
      </c>
      <c r="L11">
        <f t="shared" si="3"/>
        <v>68.242426216788317</v>
      </c>
      <c r="M11">
        <f t="shared" si="4"/>
        <v>24.926834323601316</v>
      </c>
      <c r="N11">
        <f>IF((A11=0),INDEX(extract[AVAILABLE_FPWD], 1),(IF(MOD(C11, 12)=0,J11*INDEX(extract[FREE_PWD_PERCENT], 1),0)))</f>
        <v>0</v>
      </c>
      <c r="O11">
        <f>IF((D11&lt;=INDEX(surr_charge_sch_0[POLICY_YEAR],COUNTA(surr_charge_sch_0[POLICY_YEAR]))),INDEX(surr_charge_sch_0[SURRENDER_CHARGE_PERCENT],MATCH(D11, surr_charge_sch_0[POLICY_YEAR])),INDEX(surr_charge_sch_0[SURRENDER_CHARGE_PERCENT],COUNTA(surr_charge_sch_0[SURRENDER_CHARGE_PERCENT])))</f>
        <v>0.04</v>
      </c>
      <c r="P11">
        <f t="shared" si="5"/>
        <v>0</v>
      </c>
      <c r="Q11">
        <f t="shared" si="6"/>
        <v>82265.570486265904</v>
      </c>
      <c r="R11">
        <f t="shared" si="7"/>
        <v>3290.6228194506361</v>
      </c>
      <c r="S11">
        <f t="shared" si="8"/>
        <v>78974.947666815264</v>
      </c>
      <c r="T11">
        <f t="shared" si="9"/>
        <v>76547.726951238757</v>
      </c>
      <c r="U11">
        <f t="shared" si="10"/>
        <v>18937.711815365205</v>
      </c>
      <c r="V11">
        <f t="shared" si="11"/>
        <v>226.86563971342503</v>
      </c>
      <c r="W11">
        <f t="shared" si="12"/>
        <v>95712.304406317387</v>
      </c>
      <c r="X11">
        <f t="shared" si="13"/>
        <v>96310.79063983573</v>
      </c>
    </row>
    <row r="12" spans="1:24" x14ac:dyDescent="0.3">
      <c r="A12">
        <v>10</v>
      </c>
      <c r="B12">
        <f>IF(A12&gt;0,EOMONTH(B11,1),INDEX(extract[VALUATION_DATE], 1))</f>
        <v>45596</v>
      </c>
      <c r="C12">
        <f>IF(A12=0,DAYS360(INDEX(extract[ISSUE_DATE], 1),B12)/30,C11+1)</f>
        <v>28</v>
      </c>
      <c r="D12">
        <f t="shared" si="0"/>
        <v>3</v>
      </c>
      <c r="E12">
        <f>INDEX(extract[ISSUE_AGE], 1)+D12-1</f>
        <v>50</v>
      </c>
      <c r="F12">
        <f>INDEX(mortality_0[PROBABILITY],MATCH(E12, mortality_0[AGE]))</f>
        <v>3.63E-3</v>
      </c>
      <c r="G12">
        <f t="shared" si="1"/>
        <v>3.0300445467357218E-4</v>
      </c>
      <c r="H12">
        <f>INDEX(valuation_rate_0[rate],0+1)</f>
        <v>4.2500000000000003E-2</v>
      </c>
      <c r="I12">
        <f t="shared" si="2"/>
        <v>0.96590989172424524</v>
      </c>
      <c r="J12">
        <f>IF(A12&gt;0,J11+L11-M11-N11,INDEX(extract[FUND_VALUE], 1))</f>
        <v>82308.886078159092</v>
      </c>
      <c r="K12">
        <f>IF((B12&lt;INDEX(extract[GUARANTEE_END], 1)),INDEX(extract[CURRENT_RATE], 1),INDEX(extract[MINIMUM_RATE], 1))</f>
        <v>0.01</v>
      </c>
      <c r="L12">
        <f t="shared" si="3"/>
        <v>68.278358151209176</v>
      </c>
      <c r="M12">
        <f t="shared" si="4"/>
        <v>24.939959140901774</v>
      </c>
      <c r="N12">
        <f>IF((A12=0),INDEX(extract[AVAILABLE_FPWD], 1),(IF(MOD(C12, 12)=0,J12*INDEX(extract[FREE_PWD_PERCENT], 1),0)))</f>
        <v>0</v>
      </c>
      <c r="O12">
        <f>IF((D12&lt;=INDEX(surr_charge_sch_0[POLICY_YEAR],COUNTA(surr_charge_sch_0[POLICY_YEAR]))),INDEX(surr_charge_sch_0[SURRENDER_CHARGE_PERCENT],MATCH(D12, surr_charge_sch_0[POLICY_YEAR])),INDEX(surr_charge_sch_0[SURRENDER_CHARGE_PERCENT],COUNTA(surr_charge_sch_0[SURRENDER_CHARGE_PERCENT])))</f>
        <v>0.04</v>
      </c>
      <c r="P12">
        <f t="shared" si="5"/>
        <v>0</v>
      </c>
      <c r="Q12">
        <f t="shared" si="6"/>
        <v>82308.886078159092</v>
      </c>
      <c r="R12">
        <f t="shared" si="7"/>
        <v>3292.3554431263638</v>
      </c>
      <c r="S12">
        <f t="shared" si="8"/>
        <v>79016.53063503273</v>
      </c>
      <c r="T12">
        <f t="shared" si="9"/>
        <v>76322.848550109964</v>
      </c>
      <c r="U12">
        <f t="shared" si="10"/>
        <v>18937.711815365205</v>
      </c>
      <c r="V12">
        <f t="shared" si="11"/>
        <v>251.02637123567669</v>
      </c>
      <c r="W12">
        <f t="shared" si="12"/>
        <v>95511.586736710844</v>
      </c>
      <c r="X12">
        <f t="shared" si="13"/>
        <v>96310.79063983573</v>
      </c>
    </row>
    <row r="13" spans="1:24" x14ac:dyDescent="0.3">
      <c r="A13">
        <v>11</v>
      </c>
      <c r="B13">
        <f>IF(A13&gt;0,EOMONTH(B12,1),INDEX(extract[VALUATION_DATE], 1))</f>
        <v>45626</v>
      </c>
      <c r="C13">
        <f>IF(A13=0,DAYS360(INDEX(extract[ISSUE_DATE], 1),B13)/30,C12+1)</f>
        <v>29</v>
      </c>
      <c r="D13">
        <f t="shared" si="0"/>
        <v>3</v>
      </c>
      <c r="E13">
        <f>INDEX(extract[ISSUE_AGE], 1)+D13-1</f>
        <v>50</v>
      </c>
      <c r="F13">
        <f>INDEX(mortality_0[PROBABILITY],MATCH(E13, mortality_0[AGE]))</f>
        <v>3.63E-3</v>
      </c>
      <c r="G13">
        <f t="shared" si="1"/>
        <v>3.0300445467357218E-4</v>
      </c>
      <c r="H13">
        <f>INDEX(valuation_rate_0[rate],0+1)</f>
        <v>4.2500000000000003E-2</v>
      </c>
      <c r="I13">
        <f t="shared" si="2"/>
        <v>0.96256546283309241</v>
      </c>
      <c r="J13">
        <f>IF(A13&gt;0,J12+L12-M12-N12,INDEX(extract[FUND_VALUE], 1))</f>
        <v>82352.224477169395</v>
      </c>
      <c r="K13">
        <f>IF((B13&lt;INDEX(extract[GUARANTEE_END], 1)),INDEX(extract[CURRENT_RATE], 1),INDEX(extract[MINIMUM_RATE], 1))</f>
        <v>0.01</v>
      </c>
      <c r="L13">
        <f t="shared" si="3"/>
        <v>68.314309005002968</v>
      </c>
      <c r="M13">
        <f t="shared" si="4"/>
        <v>24.953090868860315</v>
      </c>
      <c r="N13">
        <f>IF((A13=0),INDEX(extract[AVAILABLE_FPWD], 1),(IF(MOD(C13, 12)=0,J13*INDEX(extract[FREE_PWD_PERCENT], 1),0)))</f>
        <v>0</v>
      </c>
      <c r="O13">
        <f>IF((D13&lt;=INDEX(surr_charge_sch_0[POLICY_YEAR],COUNTA(surr_charge_sch_0[POLICY_YEAR]))),INDEX(surr_charge_sch_0[SURRENDER_CHARGE_PERCENT],MATCH(D13, surr_charge_sch_0[POLICY_YEAR])),INDEX(surr_charge_sch_0[SURRENDER_CHARGE_PERCENT],COUNTA(surr_charge_sch_0[SURRENDER_CHARGE_PERCENT])))</f>
        <v>0.04</v>
      </c>
      <c r="P13">
        <f t="shared" si="5"/>
        <v>0</v>
      </c>
      <c r="Q13">
        <f t="shared" si="6"/>
        <v>82352.224477169395</v>
      </c>
      <c r="R13">
        <f t="shared" si="7"/>
        <v>3294.0889790867759</v>
      </c>
      <c r="S13">
        <f t="shared" si="8"/>
        <v>79058.135498082615</v>
      </c>
      <c r="T13">
        <f t="shared" si="9"/>
        <v>76098.630786433219</v>
      </c>
      <c r="U13">
        <f t="shared" si="10"/>
        <v>18937.711815365205</v>
      </c>
      <c r="V13">
        <f t="shared" si="11"/>
        <v>275.11612446907225</v>
      </c>
      <c r="W13">
        <f t="shared" si="12"/>
        <v>95311.45872626749</v>
      </c>
      <c r="X13">
        <f t="shared" si="13"/>
        <v>96310.79063983573</v>
      </c>
    </row>
    <row r="14" spans="1:24" x14ac:dyDescent="0.3">
      <c r="A14">
        <v>12</v>
      </c>
      <c r="B14">
        <f>IF(A14&gt;0,EOMONTH(B13,1),INDEX(extract[VALUATION_DATE], 1))</f>
        <v>45657</v>
      </c>
      <c r="C14">
        <f>IF(A14=0,DAYS360(INDEX(extract[ISSUE_DATE], 1),B14)/30,C13+1)</f>
        <v>30</v>
      </c>
      <c r="D14">
        <f t="shared" si="0"/>
        <v>3</v>
      </c>
      <c r="E14">
        <f>INDEX(extract[ISSUE_AGE], 1)+D14-1</f>
        <v>50</v>
      </c>
      <c r="F14">
        <f>INDEX(mortality_0[PROBABILITY],MATCH(E14, mortality_0[AGE]))</f>
        <v>3.63E-3</v>
      </c>
      <c r="G14">
        <f t="shared" si="1"/>
        <v>3.0300445467357218E-4</v>
      </c>
      <c r="H14">
        <f>INDEX(valuation_rate_0[rate],0+1)</f>
        <v>4.2500000000000003E-2</v>
      </c>
      <c r="I14">
        <f t="shared" si="2"/>
        <v>0.95923261390887415</v>
      </c>
      <c r="J14">
        <f>IF(A14&gt;0,J13+L13-M13-N13,INDEX(extract[FUND_VALUE], 1))</f>
        <v>82395.585695305534</v>
      </c>
      <c r="K14">
        <f>IF((B14&lt;INDEX(extract[GUARANTEE_END], 1)),INDEX(extract[CURRENT_RATE], 1),INDEX(extract[MINIMUM_RATE], 1))</f>
        <v>0.01</v>
      </c>
      <c r="L14">
        <f t="shared" si="3"/>
        <v>68.350278788131362</v>
      </c>
      <c r="M14">
        <f t="shared" si="4"/>
        <v>24.966229511115639</v>
      </c>
      <c r="N14">
        <f>IF((A14=0),INDEX(extract[AVAILABLE_FPWD], 1),(IF(MOD(C14, 12)=0,J14*INDEX(extract[FREE_PWD_PERCENT], 1),0)))</f>
        <v>0</v>
      </c>
      <c r="O14">
        <f>IF((D14&lt;=INDEX(surr_charge_sch_0[POLICY_YEAR],COUNTA(surr_charge_sch_0[POLICY_YEAR]))),INDEX(surr_charge_sch_0[SURRENDER_CHARGE_PERCENT],MATCH(D14, surr_charge_sch_0[POLICY_YEAR])),INDEX(surr_charge_sch_0[SURRENDER_CHARGE_PERCENT],COUNTA(surr_charge_sch_0[SURRENDER_CHARGE_PERCENT])))</f>
        <v>0.04</v>
      </c>
      <c r="P14">
        <f t="shared" si="5"/>
        <v>0</v>
      </c>
      <c r="Q14">
        <f t="shared" si="6"/>
        <v>82395.585695305534</v>
      </c>
      <c r="R14">
        <f t="shared" si="7"/>
        <v>3295.8234278122213</v>
      </c>
      <c r="S14">
        <f t="shared" si="8"/>
        <v>79099.762267493308</v>
      </c>
      <c r="T14">
        <f t="shared" si="9"/>
        <v>75875.071719418134</v>
      </c>
      <c r="U14">
        <f t="shared" si="10"/>
        <v>18937.711815365205</v>
      </c>
      <c r="V14">
        <f t="shared" si="11"/>
        <v>299.13510793037301</v>
      </c>
      <c r="W14">
        <f t="shared" si="12"/>
        <v>95111.918642713717</v>
      </c>
      <c r="X14">
        <f t="shared" si="13"/>
        <v>96310.79063983573</v>
      </c>
    </row>
    <row r="15" spans="1:24" x14ac:dyDescent="0.3">
      <c r="A15">
        <v>13</v>
      </c>
      <c r="B15">
        <f>IF(A15&gt;0,EOMONTH(B14,1),INDEX(extract[VALUATION_DATE], 1))</f>
        <v>45688</v>
      </c>
      <c r="C15">
        <f>IF(A15=0,DAYS360(INDEX(extract[ISSUE_DATE], 1),B15)/30,C14+1)</f>
        <v>31</v>
      </c>
      <c r="D15">
        <f t="shared" si="0"/>
        <v>3</v>
      </c>
      <c r="E15">
        <f>INDEX(extract[ISSUE_AGE], 1)+D15-1</f>
        <v>50</v>
      </c>
      <c r="F15">
        <f>INDEX(mortality_0[PROBABILITY],MATCH(E15, mortality_0[AGE]))</f>
        <v>3.63E-3</v>
      </c>
      <c r="G15">
        <f t="shared" si="1"/>
        <v>3.0300445467357218E-4</v>
      </c>
      <c r="H15">
        <f>INDEX(valuation_rate_0[rate],0+1)</f>
        <v>4.2500000000000003E-2</v>
      </c>
      <c r="I15">
        <f t="shared" si="2"/>
        <v>0.955911304856364</v>
      </c>
      <c r="J15">
        <f>IF(A15&gt;0,J14+L14-M14-N14,INDEX(extract[FUND_VALUE], 1))</f>
        <v>82438.969744582544</v>
      </c>
      <c r="K15">
        <f>IF((B15&lt;INDEX(extract[GUARANTEE_END], 1)),INDEX(extract[CURRENT_RATE], 1),INDEX(extract[MINIMUM_RATE], 1))</f>
        <v>0.01</v>
      </c>
      <c r="L15">
        <f t="shared" si="3"/>
        <v>68.386267510561325</v>
      </c>
      <c r="M15">
        <f t="shared" si="4"/>
        <v>24.97937507130835</v>
      </c>
      <c r="N15">
        <f>IF((A15=0),INDEX(extract[AVAILABLE_FPWD], 1),(IF(MOD(C15, 12)=0,J15*INDEX(extract[FREE_PWD_PERCENT], 1),0)))</f>
        <v>0</v>
      </c>
      <c r="O15">
        <f>IF((D15&lt;=INDEX(surr_charge_sch_0[POLICY_YEAR],COUNTA(surr_charge_sch_0[POLICY_YEAR]))),INDEX(surr_charge_sch_0[SURRENDER_CHARGE_PERCENT],MATCH(D15, surr_charge_sch_0[POLICY_YEAR])),INDEX(surr_charge_sch_0[SURRENDER_CHARGE_PERCENT],COUNTA(surr_charge_sch_0[SURRENDER_CHARGE_PERCENT])))</f>
        <v>0.04</v>
      </c>
      <c r="P15">
        <f t="shared" si="5"/>
        <v>0</v>
      </c>
      <c r="Q15">
        <f t="shared" si="6"/>
        <v>82438.969744582544</v>
      </c>
      <c r="R15">
        <f t="shared" si="7"/>
        <v>3297.558789783302</v>
      </c>
      <c r="S15">
        <f t="shared" si="8"/>
        <v>79141.410954799241</v>
      </c>
      <c r="T15">
        <f t="shared" si="9"/>
        <v>75652.169413975877</v>
      </c>
      <c r="U15">
        <f t="shared" si="10"/>
        <v>18937.711815365205</v>
      </c>
      <c r="V15">
        <f t="shared" si="11"/>
        <v>323.08352952376936</v>
      </c>
      <c r="W15">
        <f t="shared" si="12"/>
        <v>94912.964758864851</v>
      </c>
      <c r="X15">
        <f t="shared" si="13"/>
        <v>96310.79063983573</v>
      </c>
    </row>
    <row r="16" spans="1:24" x14ac:dyDescent="0.3">
      <c r="A16">
        <v>14</v>
      </c>
      <c r="B16">
        <f>IF(A16&gt;0,EOMONTH(B15,1),INDEX(extract[VALUATION_DATE], 1))</f>
        <v>45716</v>
      </c>
      <c r="C16">
        <f>IF(A16=0,DAYS360(INDEX(extract[ISSUE_DATE], 1),B16)/30,C15+1)</f>
        <v>32</v>
      </c>
      <c r="D16">
        <f t="shared" si="0"/>
        <v>3</v>
      </c>
      <c r="E16">
        <f>INDEX(extract[ISSUE_AGE], 1)+D16-1</f>
        <v>50</v>
      </c>
      <c r="F16">
        <f>INDEX(mortality_0[PROBABILITY],MATCH(E16, mortality_0[AGE]))</f>
        <v>3.63E-3</v>
      </c>
      <c r="G16">
        <f t="shared" si="1"/>
        <v>3.0300445467357218E-4</v>
      </c>
      <c r="H16">
        <f>INDEX(valuation_rate_0[rate],0+1)</f>
        <v>4.2500000000000003E-2</v>
      </c>
      <c r="I16">
        <f t="shared" si="2"/>
        <v>0.95260149571916353</v>
      </c>
      <c r="J16">
        <f>IF(A16&gt;0,J15+L15-M15-N15,INDEX(extract[FUND_VALUE], 1))</f>
        <v>82482.376637021793</v>
      </c>
      <c r="K16">
        <f>IF((B16&lt;INDEX(extract[GUARANTEE_END], 1)),INDEX(extract[CURRENT_RATE], 1),INDEX(extract[MINIMUM_RATE], 1))</f>
        <v>0.01</v>
      </c>
      <c r="L16">
        <f t="shared" si="3"/>
        <v>68.422275182264997</v>
      </c>
      <c r="M16">
        <f t="shared" si="4"/>
        <v>24.992527553080979</v>
      </c>
      <c r="N16">
        <f>IF((A16=0),INDEX(extract[AVAILABLE_FPWD], 1),(IF(MOD(C16, 12)=0,J16*INDEX(extract[FREE_PWD_PERCENT], 1),0)))</f>
        <v>0</v>
      </c>
      <c r="O16">
        <f>IF((D16&lt;=INDEX(surr_charge_sch_0[POLICY_YEAR],COUNTA(surr_charge_sch_0[POLICY_YEAR]))),INDEX(surr_charge_sch_0[SURRENDER_CHARGE_PERCENT],MATCH(D16, surr_charge_sch_0[POLICY_YEAR])),INDEX(surr_charge_sch_0[SURRENDER_CHARGE_PERCENT],COUNTA(surr_charge_sch_0[SURRENDER_CHARGE_PERCENT])))</f>
        <v>0.04</v>
      </c>
      <c r="P16">
        <f t="shared" si="5"/>
        <v>0</v>
      </c>
      <c r="Q16">
        <f t="shared" si="6"/>
        <v>82482.376637021793</v>
      </c>
      <c r="R16">
        <f t="shared" si="7"/>
        <v>3299.2950654808719</v>
      </c>
      <c r="S16">
        <f t="shared" si="8"/>
        <v>79183.081571540926</v>
      </c>
      <c r="T16">
        <f t="shared" si="9"/>
        <v>75429.921940702421</v>
      </c>
      <c r="U16">
        <f t="shared" si="10"/>
        <v>18937.711815365205</v>
      </c>
      <c r="V16">
        <f t="shared" si="11"/>
        <v>346.96159654268024</v>
      </c>
      <c r="W16">
        <f t="shared" si="12"/>
        <v>94714.595352610311</v>
      </c>
      <c r="X16">
        <f t="shared" si="13"/>
        <v>96310.79063983573</v>
      </c>
    </row>
    <row r="17" spans="1:24" x14ac:dyDescent="0.3">
      <c r="A17">
        <v>15</v>
      </c>
      <c r="B17">
        <f>IF(A17&gt;0,EOMONTH(B16,1),INDEX(extract[VALUATION_DATE], 1))</f>
        <v>45747</v>
      </c>
      <c r="C17">
        <f>IF(A17=0,DAYS360(INDEX(extract[ISSUE_DATE], 1),B17)/30,C16+1)</f>
        <v>33</v>
      </c>
      <c r="D17">
        <f t="shared" si="0"/>
        <v>3</v>
      </c>
      <c r="E17">
        <f>INDEX(extract[ISSUE_AGE], 1)+D17-1</f>
        <v>50</v>
      </c>
      <c r="F17">
        <f>INDEX(mortality_0[PROBABILITY],MATCH(E17, mortality_0[AGE]))</f>
        <v>3.63E-3</v>
      </c>
      <c r="G17">
        <f t="shared" si="1"/>
        <v>3.0300445467357218E-4</v>
      </c>
      <c r="H17">
        <f>INDEX(valuation_rate_0[rate],0+1)</f>
        <v>4.2500000000000003E-2</v>
      </c>
      <c r="I17">
        <f t="shared" si="2"/>
        <v>0.94930314667922211</v>
      </c>
      <c r="J17">
        <f>IF(A17&gt;0,J16+L16-M16-N16,INDEX(extract[FUND_VALUE], 1))</f>
        <v>82525.806384650976</v>
      </c>
      <c r="K17">
        <f>IF((B17&lt;INDEX(extract[GUARANTEE_END], 1)),INDEX(extract[CURRENT_RATE], 1),INDEX(extract[MINIMUM_RATE], 1))</f>
        <v>0.01</v>
      </c>
      <c r="L17">
        <f t="shared" si="3"/>
        <v>68.458301813219848</v>
      </c>
      <c r="M17">
        <f t="shared" si="4"/>
        <v>25.00568696007797</v>
      </c>
      <c r="N17">
        <f>IF((A17=0),INDEX(extract[AVAILABLE_FPWD], 1),(IF(MOD(C17, 12)=0,J17*INDEX(extract[FREE_PWD_PERCENT], 1),0)))</f>
        <v>0</v>
      </c>
      <c r="O17">
        <f>IF((D17&lt;=INDEX(surr_charge_sch_0[POLICY_YEAR],COUNTA(surr_charge_sch_0[POLICY_YEAR]))),INDEX(surr_charge_sch_0[SURRENDER_CHARGE_PERCENT],MATCH(D17, surr_charge_sch_0[POLICY_YEAR])),INDEX(surr_charge_sch_0[SURRENDER_CHARGE_PERCENT],COUNTA(surr_charge_sch_0[SURRENDER_CHARGE_PERCENT])))</f>
        <v>0.04</v>
      </c>
      <c r="P17">
        <f t="shared" si="5"/>
        <v>0</v>
      </c>
      <c r="Q17">
        <f t="shared" si="6"/>
        <v>82525.806384650976</v>
      </c>
      <c r="R17">
        <f t="shared" si="7"/>
        <v>3301.0322553860392</v>
      </c>
      <c r="S17">
        <f t="shared" si="8"/>
        <v>79224.77412926493</v>
      </c>
      <c r="T17">
        <f t="shared" si="9"/>
        <v>75208.327375861831</v>
      </c>
      <c r="U17">
        <f t="shared" si="10"/>
        <v>18937.711815365205</v>
      </c>
      <c r="V17">
        <f t="shared" si="11"/>
        <v>370.76951567154759</v>
      </c>
      <c r="W17">
        <f t="shared" si="12"/>
        <v>94516.808706898577</v>
      </c>
      <c r="X17">
        <f t="shared" si="13"/>
        <v>96310.79063983573</v>
      </c>
    </row>
    <row r="18" spans="1:24" x14ac:dyDescent="0.3">
      <c r="A18">
        <v>16</v>
      </c>
      <c r="B18">
        <f>IF(A18&gt;0,EOMONTH(B17,1),INDEX(extract[VALUATION_DATE], 1))</f>
        <v>45777</v>
      </c>
      <c r="C18">
        <f>IF(A18=0,DAYS360(INDEX(extract[ISSUE_DATE], 1),B18)/30,C17+1)</f>
        <v>34</v>
      </c>
      <c r="D18">
        <f t="shared" si="0"/>
        <v>3</v>
      </c>
      <c r="E18">
        <f>INDEX(extract[ISSUE_AGE], 1)+D18-1</f>
        <v>50</v>
      </c>
      <c r="F18">
        <f>INDEX(mortality_0[PROBABILITY],MATCH(E18, mortality_0[AGE]))</f>
        <v>3.63E-3</v>
      </c>
      <c r="G18">
        <f t="shared" si="1"/>
        <v>3.0300445467357218E-4</v>
      </c>
      <c r="H18">
        <f>INDEX(valuation_rate_0[rate],0+1)</f>
        <v>4.2500000000000003E-2</v>
      </c>
      <c r="I18">
        <f t="shared" si="2"/>
        <v>0.94601621805635772</v>
      </c>
      <c r="J18">
        <f>IF(A18&gt;0,J17+L17-M17-N17,INDEX(extract[FUND_VALUE], 1))</f>
        <v>82569.25899950412</v>
      </c>
      <c r="K18">
        <f>IF((B18&lt;INDEX(extract[GUARANTEE_END], 1)),INDEX(extract[CURRENT_RATE], 1),INDEX(extract[MINIMUM_RATE], 1))</f>
        <v>0.01</v>
      </c>
      <c r="L18">
        <f t="shared" si="3"/>
        <v>68.494347413408533</v>
      </c>
      <c r="M18">
        <f t="shared" si="4"/>
        <v>25.018853295945689</v>
      </c>
      <c r="N18">
        <f>IF((A18=0),INDEX(extract[AVAILABLE_FPWD], 1),(IF(MOD(C18, 12)=0,J18*INDEX(extract[FREE_PWD_PERCENT], 1),0)))</f>
        <v>0</v>
      </c>
      <c r="O18">
        <f>IF((D18&lt;=INDEX(surr_charge_sch_0[POLICY_YEAR],COUNTA(surr_charge_sch_0[POLICY_YEAR]))),INDEX(surr_charge_sch_0[SURRENDER_CHARGE_PERCENT],MATCH(D18, surr_charge_sch_0[POLICY_YEAR])),INDEX(surr_charge_sch_0[SURRENDER_CHARGE_PERCENT],COUNTA(surr_charge_sch_0[SURRENDER_CHARGE_PERCENT])))</f>
        <v>0.04</v>
      </c>
      <c r="P18">
        <f t="shared" si="5"/>
        <v>0</v>
      </c>
      <c r="Q18">
        <f t="shared" si="6"/>
        <v>82569.25899950412</v>
      </c>
      <c r="R18">
        <f t="shared" si="7"/>
        <v>3302.7703599801648</v>
      </c>
      <c r="S18">
        <f t="shared" si="8"/>
        <v>79266.488639523959</v>
      </c>
      <c r="T18">
        <f t="shared" si="9"/>
        <v>74987.383801369695</v>
      </c>
      <c r="U18">
        <f t="shared" si="10"/>
        <v>18937.711815365205</v>
      </c>
      <c r="V18">
        <f t="shared" si="11"/>
        <v>394.5074929876252</v>
      </c>
      <c r="W18">
        <f t="shared" si="12"/>
        <v>94319.603109722535</v>
      </c>
      <c r="X18">
        <f t="shared" si="13"/>
        <v>96310.79063983573</v>
      </c>
    </row>
    <row r="19" spans="1:24" x14ac:dyDescent="0.3">
      <c r="A19">
        <v>17</v>
      </c>
      <c r="B19">
        <f>IF(A19&gt;0,EOMONTH(B18,1),INDEX(extract[VALUATION_DATE], 1))</f>
        <v>45808</v>
      </c>
      <c r="C19">
        <f>IF(A19=0,DAYS360(INDEX(extract[ISSUE_DATE], 1),B19)/30,C18+1)</f>
        <v>35</v>
      </c>
      <c r="D19">
        <f t="shared" si="0"/>
        <v>3</v>
      </c>
      <c r="E19">
        <f>INDEX(extract[ISSUE_AGE], 1)+D19-1</f>
        <v>50</v>
      </c>
      <c r="F19">
        <f>INDEX(mortality_0[PROBABILITY],MATCH(E19, mortality_0[AGE]))</f>
        <v>3.63E-3</v>
      </c>
      <c r="G19">
        <f t="shared" si="1"/>
        <v>3.0300445467357218E-4</v>
      </c>
      <c r="H19">
        <f>INDEX(valuation_rate_0[rate],0+1)</f>
        <v>4.2500000000000003E-2</v>
      </c>
      <c r="I19">
        <f t="shared" si="2"/>
        <v>0.94274067030777942</v>
      </c>
      <c r="J19">
        <f>IF(A19&gt;0,J18+L18-M18-N18,INDEX(extract[FUND_VALUE], 1))</f>
        <v>82612.734493621581</v>
      </c>
      <c r="K19">
        <f>IF((B19&lt;INDEX(extract[GUARANTEE_END], 1)),INDEX(extract[CURRENT_RATE], 1),INDEX(extract[MINIMUM_RATE], 1))</f>
        <v>0.01</v>
      </c>
      <c r="L19">
        <f t="shared" si="3"/>
        <v>68.530411992818998</v>
      </c>
      <c r="M19">
        <f t="shared" si="4"/>
        <v>25.032026564332412</v>
      </c>
      <c r="N19">
        <f>IF((A19=0),INDEX(extract[AVAILABLE_FPWD], 1),(IF(MOD(C19, 12)=0,J19*INDEX(extract[FREE_PWD_PERCENT], 1),0)))</f>
        <v>0</v>
      </c>
      <c r="O19">
        <f>IF((D19&lt;=INDEX(surr_charge_sch_0[POLICY_YEAR],COUNTA(surr_charge_sch_0[POLICY_YEAR]))),INDEX(surr_charge_sch_0[SURRENDER_CHARGE_PERCENT],MATCH(D19, surr_charge_sch_0[POLICY_YEAR])),INDEX(surr_charge_sch_0[SURRENDER_CHARGE_PERCENT],COUNTA(surr_charge_sch_0[SURRENDER_CHARGE_PERCENT])))</f>
        <v>0.04</v>
      </c>
      <c r="P19">
        <f t="shared" si="5"/>
        <v>0</v>
      </c>
      <c r="Q19">
        <f t="shared" si="6"/>
        <v>82612.734493621581</v>
      </c>
      <c r="R19">
        <f t="shared" si="7"/>
        <v>3304.5093797448635</v>
      </c>
      <c r="S19">
        <f t="shared" si="8"/>
        <v>79308.225113876717</v>
      </c>
      <c r="T19">
        <f t="shared" si="9"/>
        <v>74767.089304776397</v>
      </c>
      <c r="U19">
        <f t="shared" si="10"/>
        <v>18937.711815365205</v>
      </c>
      <c r="V19">
        <f t="shared" si="11"/>
        <v>418.17573396276259</v>
      </c>
      <c r="W19">
        <f t="shared" si="12"/>
        <v>94122.976854104374</v>
      </c>
      <c r="X19">
        <f t="shared" si="13"/>
        <v>96310.79063983573</v>
      </c>
    </row>
    <row r="20" spans="1:24" x14ac:dyDescent="0.3">
      <c r="A20">
        <v>18</v>
      </c>
      <c r="B20">
        <f>IF(A20&gt;0,EOMONTH(B19,1),INDEX(extract[VALUATION_DATE], 1))</f>
        <v>45838</v>
      </c>
      <c r="C20">
        <f>IF(A20=0,DAYS360(INDEX(extract[ISSUE_DATE], 1),B20)/30,C19+1)</f>
        <v>36</v>
      </c>
      <c r="D20">
        <f t="shared" si="0"/>
        <v>4</v>
      </c>
      <c r="E20">
        <f>INDEX(extract[ISSUE_AGE], 1)+D20-1</f>
        <v>51</v>
      </c>
      <c r="F20">
        <f>INDEX(mortality_0[PROBABILITY],MATCH(E20, mortality_0[AGE]))</f>
        <v>3.967E-3</v>
      </c>
      <c r="G20">
        <f t="shared" si="1"/>
        <v>3.3118593051884027E-4</v>
      </c>
      <c r="H20">
        <f>INDEX(valuation_rate_0[rate],0+1)</f>
        <v>4.2500000000000003E-2</v>
      </c>
      <c r="I20">
        <f t="shared" si="2"/>
        <v>0.93947646402761198</v>
      </c>
      <c r="J20">
        <f>IF(A20&gt;0,J19+L19-M19-N19,INDEX(extract[FUND_VALUE], 1))</f>
        <v>82656.232879050061</v>
      </c>
      <c r="K20">
        <f>IF((B20&lt;INDEX(extract[GUARANTEE_END], 1)),INDEX(extract[CURRENT_RATE], 1),INDEX(extract[MINIMUM_RATE], 1))</f>
        <v>0.01</v>
      </c>
      <c r="L20">
        <f t="shared" si="3"/>
        <v>68.566495561444441</v>
      </c>
      <c r="M20">
        <f t="shared" si="4"/>
        <v>27.374581399230156</v>
      </c>
      <c r="N20">
        <f>IF((A20=0),INDEX(extract[AVAILABLE_FPWD], 1),(IF(MOD(C20, 12)=0,J20*INDEX(extract[FREE_PWD_PERCENT], 1),0)))</f>
        <v>8265.6232879050058</v>
      </c>
      <c r="O20">
        <f>IF((D20&lt;=INDEX(surr_charge_sch_0[POLICY_YEAR],COUNTA(surr_charge_sch_0[POLICY_YEAR]))),INDEX(surr_charge_sch_0[SURRENDER_CHARGE_PERCENT],MATCH(D20, surr_charge_sch_0[POLICY_YEAR])),INDEX(surr_charge_sch_0[SURRENDER_CHARGE_PERCENT],COUNTA(surr_charge_sch_0[SURRENDER_CHARGE_PERCENT])))</f>
        <v>0.03</v>
      </c>
      <c r="P20">
        <f t="shared" si="5"/>
        <v>8265.6232879050058</v>
      </c>
      <c r="Q20">
        <f t="shared" si="6"/>
        <v>74390.609591145054</v>
      </c>
      <c r="R20">
        <f t="shared" si="7"/>
        <v>2231.7182877343516</v>
      </c>
      <c r="S20">
        <f t="shared" si="8"/>
        <v>80424.514591315703</v>
      </c>
      <c r="T20">
        <f t="shared" si="9"/>
        <v>75556.938589386365</v>
      </c>
      <c r="U20">
        <f t="shared" si="10"/>
        <v>18937.711815365205</v>
      </c>
      <c r="V20">
        <f t="shared" si="11"/>
        <v>441.77444346518348</v>
      </c>
      <c r="W20">
        <f t="shared" si="12"/>
        <v>94936.424848216746</v>
      </c>
      <c r="X20">
        <f t="shared" si="13"/>
        <v>96310.79063983573</v>
      </c>
    </row>
    <row r="21" spans="1:24" x14ac:dyDescent="0.3">
      <c r="A21">
        <v>19</v>
      </c>
      <c r="B21">
        <f>IF(A21&gt;0,EOMONTH(B20,1),INDEX(extract[VALUATION_DATE], 1))</f>
        <v>45869</v>
      </c>
      <c r="C21">
        <f>IF(A21=0,DAYS360(INDEX(extract[ISSUE_DATE], 1),B21)/30,C20+1)</f>
        <v>37</v>
      </c>
      <c r="D21">
        <f t="shared" si="0"/>
        <v>4</v>
      </c>
      <c r="E21">
        <f>INDEX(extract[ISSUE_AGE], 1)+D21-1</f>
        <v>51</v>
      </c>
      <c r="F21">
        <f>INDEX(mortality_0[PROBABILITY],MATCH(E21, mortality_0[AGE]))</f>
        <v>3.967E-3</v>
      </c>
      <c r="G21">
        <f t="shared" si="1"/>
        <v>3.3118593051884027E-4</v>
      </c>
      <c r="H21">
        <f>INDEX(valuation_rate_0[rate],0+1)</f>
        <v>4.2500000000000003E-2</v>
      </c>
      <c r="I21">
        <f t="shared" si="2"/>
        <v>0.93622355994642148</v>
      </c>
      <c r="J21">
        <f>IF(A21&gt;0,J20+L20-M20-N20,INDEX(extract[FUND_VALUE], 1))</f>
        <v>74431.801505307274</v>
      </c>
      <c r="K21">
        <f>IF((B21&lt;INDEX(extract[GUARANTEE_END], 1)),INDEX(extract[CURRENT_RATE], 1),INDEX(extract[MINIMUM_RATE], 1))</f>
        <v>0.01</v>
      </c>
      <c r="L21">
        <f t="shared" si="3"/>
        <v>61.744016268100431</v>
      </c>
      <c r="M21">
        <f t="shared" si="4"/>
        <v>24.650765441728804</v>
      </c>
      <c r="N21">
        <f>IF((A21=0),INDEX(extract[AVAILABLE_FPWD], 1),(IF(MOD(C21, 12)=0,J21*INDEX(extract[FREE_PWD_PERCENT], 1),0)))</f>
        <v>0</v>
      </c>
      <c r="O21">
        <f>IF((D21&lt;=INDEX(surr_charge_sch_0[POLICY_YEAR],COUNTA(surr_charge_sch_0[POLICY_YEAR]))),INDEX(surr_charge_sch_0[SURRENDER_CHARGE_PERCENT],MATCH(D21, surr_charge_sch_0[POLICY_YEAR])),INDEX(surr_charge_sch_0[SURRENDER_CHARGE_PERCENT],COUNTA(surr_charge_sch_0[SURRENDER_CHARGE_PERCENT])))</f>
        <v>0.03</v>
      </c>
      <c r="P21">
        <f t="shared" si="5"/>
        <v>0</v>
      </c>
      <c r="Q21">
        <f t="shared" si="6"/>
        <v>74431.801505307274</v>
      </c>
      <c r="R21">
        <f t="shared" si="7"/>
        <v>2232.9540451592179</v>
      </c>
      <c r="S21">
        <f t="shared" si="8"/>
        <v>72198.847460148056</v>
      </c>
      <c r="T21">
        <f t="shared" si="9"/>
        <v>67594.26199316846</v>
      </c>
      <c r="U21">
        <f t="shared" si="10"/>
        <v>26703.070354870484</v>
      </c>
      <c r="V21">
        <f t="shared" si="11"/>
        <v>467.49221840236828</v>
      </c>
      <c r="W21">
        <f t="shared" si="12"/>
        <v>94764.824566441312</v>
      </c>
      <c r="X21">
        <f t="shared" si="13"/>
        <v>96310.79063983573</v>
      </c>
    </row>
    <row r="22" spans="1:24" x14ac:dyDescent="0.3">
      <c r="A22">
        <v>20</v>
      </c>
      <c r="B22">
        <f>IF(A22&gt;0,EOMONTH(B21,1),INDEX(extract[VALUATION_DATE], 1))</f>
        <v>45900</v>
      </c>
      <c r="C22">
        <f>IF(A22=0,DAYS360(INDEX(extract[ISSUE_DATE], 1),B22)/30,C21+1)</f>
        <v>38</v>
      </c>
      <c r="D22">
        <f t="shared" si="0"/>
        <v>4</v>
      </c>
      <c r="E22">
        <f>INDEX(extract[ISSUE_AGE], 1)+D22-1</f>
        <v>51</v>
      </c>
      <c r="F22">
        <f>INDEX(mortality_0[PROBABILITY],MATCH(E22, mortality_0[AGE]))</f>
        <v>3.967E-3</v>
      </c>
      <c r="G22">
        <f t="shared" si="1"/>
        <v>3.3118593051884027E-4</v>
      </c>
      <c r="H22">
        <f>INDEX(valuation_rate_0[rate],0+1)</f>
        <v>4.2500000000000003E-2</v>
      </c>
      <c r="I22">
        <f t="shared" si="2"/>
        <v>0.93298191893074311</v>
      </c>
      <c r="J22">
        <f>IF(A22&gt;0,J21+L21-M21-N21,INDEX(extract[FUND_VALUE], 1))</f>
        <v>74468.894756133654</v>
      </c>
      <c r="K22">
        <f>IF((B22&lt;INDEX(extract[GUARANTEE_END], 1)),INDEX(extract[CURRENT_RATE], 1),INDEX(extract[MINIMUM_RATE], 1))</f>
        <v>0.01</v>
      </c>
      <c r="L22">
        <f t="shared" si="3"/>
        <v>61.774786533445919</v>
      </c>
      <c r="M22">
        <f t="shared" si="4"/>
        <v>24.66305020451971</v>
      </c>
      <c r="N22">
        <f>IF((A22=0),INDEX(extract[AVAILABLE_FPWD], 1),(IF(MOD(C22, 12)=0,J22*INDEX(extract[FREE_PWD_PERCENT], 1),0)))</f>
        <v>0</v>
      </c>
      <c r="O22">
        <f>IF((D22&lt;=INDEX(surr_charge_sch_0[POLICY_YEAR],COUNTA(surr_charge_sch_0[POLICY_YEAR]))),INDEX(surr_charge_sch_0[SURRENDER_CHARGE_PERCENT],MATCH(D22, surr_charge_sch_0[POLICY_YEAR])),INDEX(surr_charge_sch_0[SURRENDER_CHARGE_PERCENT],COUNTA(surr_charge_sch_0[SURRENDER_CHARGE_PERCENT])))</f>
        <v>0.03</v>
      </c>
      <c r="P22">
        <f t="shared" si="5"/>
        <v>0</v>
      </c>
      <c r="Q22">
        <f t="shared" si="6"/>
        <v>74468.894756133654</v>
      </c>
      <c r="R22">
        <f t="shared" si="7"/>
        <v>2234.0668426840093</v>
      </c>
      <c r="S22">
        <f t="shared" si="8"/>
        <v>72234.827913449641</v>
      </c>
      <c r="T22">
        <f t="shared" si="9"/>
        <v>67393.788360322258</v>
      </c>
      <c r="U22">
        <f t="shared" si="10"/>
        <v>26703.070354870484</v>
      </c>
      <c r="V22">
        <f t="shared" si="11"/>
        <v>490.57084577962786</v>
      </c>
      <c r="W22">
        <f t="shared" si="12"/>
        <v>94587.429560972363</v>
      </c>
      <c r="X22">
        <f t="shared" si="13"/>
        <v>96310.79063983573</v>
      </c>
    </row>
    <row r="23" spans="1:24" x14ac:dyDescent="0.3">
      <c r="A23">
        <v>21</v>
      </c>
      <c r="B23">
        <f>IF(A23&gt;0,EOMONTH(B22,1),INDEX(extract[VALUATION_DATE], 1))</f>
        <v>45930</v>
      </c>
      <c r="C23">
        <f>IF(A23=0,DAYS360(INDEX(extract[ISSUE_DATE], 1),B23)/30,C22+1)</f>
        <v>39</v>
      </c>
      <c r="D23">
        <f t="shared" si="0"/>
        <v>4</v>
      </c>
      <c r="E23">
        <f>INDEX(extract[ISSUE_AGE], 1)+D23-1</f>
        <v>51</v>
      </c>
      <c r="F23">
        <f>INDEX(mortality_0[PROBABILITY],MATCH(E23, mortality_0[AGE]))</f>
        <v>3.967E-3</v>
      </c>
      <c r="G23">
        <f t="shared" si="1"/>
        <v>3.3118593051884027E-4</v>
      </c>
      <c r="H23">
        <f>INDEX(valuation_rate_0[rate],0+1)</f>
        <v>4.2500000000000003E-2</v>
      </c>
      <c r="I23">
        <f t="shared" si="2"/>
        <v>0.92975150198261025</v>
      </c>
      <c r="J23">
        <f>IF(A23&gt;0,J22+L22-M22-N22,INDEX(extract[FUND_VALUE], 1))</f>
        <v>74506.006492462591</v>
      </c>
      <c r="K23">
        <f>IF((B23&lt;INDEX(extract[GUARANTEE_END], 1)),INDEX(extract[CURRENT_RATE], 1),INDEX(extract[MINIMUM_RATE], 1))</f>
        <v>0.01</v>
      </c>
      <c r="L23">
        <f t="shared" si="3"/>
        <v>61.805572133220338</v>
      </c>
      <c r="M23">
        <f t="shared" si="4"/>
        <v>24.675341089448978</v>
      </c>
      <c r="N23">
        <f>IF((A23=0),INDEX(extract[AVAILABLE_FPWD], 1),(IF(MOD(C23, 12)=0,J23*INDEX(extract[FREE_PWD_PERCENT], 1),0)))</f>
        <v>0</v>
      </c>
      <c r="O23">
        <f>IF((D23&lt;=INDEX(surr_charge_sch_0[POLICY_YEAR],COUNTA(surr_charge_sch_0[POLICY_YEAR]))),INDEX(surr_charge_sch_0[SURRENDER_CHARGE_PERCENT],MATCH(D23, surr_charge_sch_0[POLICY_YEAR])),INDEX(surr_charge_sch_0[SURRENDER_CHARGE_PERCENT],COUNTA(surr_charge_sch_0[SURRENDER_CHARGE_PERCENT])))</f>
        <v>0.03</v>
      </c>
      <c r="P23">
        <f t="shared" si="5"/>
        <v>0</v>
      </c>
      <c r="Q23">
        <f t="shared" si="6"/>
        <v>74506.006492462591</v>
      </c>
      <c r="R23">
        <f t="shared" si="7"/>
        <v>2235.1801947738777</v>
      </c>
      <c r="S23">
        <f t="shared" si="8"/>
        <v>72270.82629768872</v>
      </c>
      <c r="T23">
        <f t="shared" si="9"/>
        <v>67193.90929980042</v>
      </c>
      <c r="U23">
        <f t="shared" si="10"/>
        <v>26703.070354870484</v>
      </c>
      <c r="V23">
        <f t="shared" si="11"/>
        <v>513.58102568612594</v>
      </c>
      <c r="W23">
        <f t="shared" si="12"/>
        <v>94410.560680357026</v>
      </c>
      <c r="X23">
        <f t="shared" si="13"/>
        <v>96310.79063983573</v>
      </c>
    </row>
    <row r="24" spans="1:24" x14ac:dyDescent="0.3">
      <c r="A24">
        <v>22</v>
      </c>
      <c r="B24">
        <f>IF(A24&gt;0,EOMONTH(B23,1),INDEX(extract[VALUATION_DATE], 1))</f>
        <v>45961</v>
      </c>
      <c r="C24">
        <f>IF(A24=0,DAYS360(INDEX(extract[ISSUE_DATE], 1),B24)/30,C23+1)</f>
        <v>40</v>
      </c>
      <c r="D24">
        <f t="shared" si="0"/>
        <v>4</v>
      </c>
      <c r="E24">
        <f>INDEX(extract[ISSUE_AGE], 1)+D24-1</f>
        <v>51</v>
      </c>
      <c r="F24">
        <f>INDEX(mortality_0[PROBABILITY],MATCH(E24, mortality_0[AGE]))</f>
        <v>3.967E-3</v>
      </c>
      <c r="G24">
        <f t="shared" si="1"/>
        <v>3.3118593051884027E-4</v>
      </c>
      <c r="H24">
        <f>INDEX(valuation_rate_0[rate],0+1)</f>
        <v>4.2500000000000003E-2</v>
      </c>
      <c r="I24">
        <f t="shared" si="2"/>
        <v>0.92653227023908535</v>
      </c>
      <c r="J24">
        <f>IF(A24&gt;0,J23+L23-M23-N23,INDEX(extract[FUND_VALUE], 1))</f>
        <v>74543.136723506366</v>
      </c>
      <c r="K24">
        <f>IF((B24&lt;INDEX(extract[GUARANTEE_END], 1)),INDEX(extract[CURRENT_RATE], 1),INDEX(extract[MINIMUM_RATE], 1))</f>
        <v>0.01</v>
      </c>
      <c r="L24">
        <f t="shared" si="3"/>
        <v>61.83637307506563</v>
      </c>
      <c r="M24">
        <f t="shared" si="4"/>
        <v>24.687638099567589</v>
      </c>
      <c r="N24">
        <f>IF((A24=0),INDEX(extract[AVAILABLE_FPWD], 1),(IF(MOD(C24, 12)=0,J24*INDEX(extract[FREE_PWD_PERCENT], 1),0)))</f>
        <v>0</v>
      </c>
      <c r="O24">
        <f>IF((D24&lt;=INDEX(surr_charge_sch_0[POLICY_YEAR],COUNTA(surr_charge_sch_0[POLICY_YEAR]))),INDEX(surr_charge_sch_0[SURRENDER_CHARGE_PERCENT],MATCH(D24, surr_charge_sch_0[POLICY_YEAR])),INDEX(surr_charge_sch_0[SURRENDER_CHARGE_PERCENT],COUNTA(surr_charge_sch_0[SURRENDER_CHARGE_PERCENT])))</f>
        <v>0.03</v>
      </c>
      <c r="P24">
        <f t="shared" si="5"/>
        <v>0</v>
      </c>
      <c r="Q24">
        <f t="shared" si="6"/>
        <v>74543.136723506366</v>
      </c>
      <c r="R24">
        <f t="shared" si="7"/>
        <v>2236.2941017051908</v>
      </c>
      <c r="S24">
        <f t="shared" si="8"/>
        <v>72306.842621801174</v>
      </c>
      <c r="T24">
        <f t="shared" si="9"/>
        <v>66994.623048197696</v>
      </c>
      <c r="U24">
        <f t="shared" si="10"/>
        <v>26703.070354870484</v>
      </c>
      <c r="V24">
        <f t="shared" si="11"/>
        <v>536.52296112597435</v>
      </c>
      <c r="W24">
        <f t="shared" si="12"/>
        <v>94234.216364194144</v>
      </c>
      <c r="X24">
        <f t="shared" si="13"/>
        <v>96310.79063983573</v>
      </c>
    </row>
    <row r="25" spans="1:24" x14ac:dyDescent="0.3">
      <c r="A25">
        <v>23</v>
      </c>
      <c r="B25">
        <f>IF(A25&gt;0,EOMONTH(B24,1),INDEX(extract[VALUATION_DATE], 1))</f>
        <v>45991</v>
      </c>
      <c r="C25">
        <f>IF(A25=0,DAYS360(INDEX(extract[ISSUE_DATE], 1),B25)/30,C24+1)</f>
        <v>41</v>
      </c>
      <c r="D25">
        <f t="shared" si="0"/>
        <v>4</v>
      </c>
      <c r="E25">
        <f>INDEX(extract[ISSUE_AGE], 1)+D25-1</f>
        <v>51</v>
      </c>
      <c r="F25">
        <f>INDEX(mortality_0[PROBABILITY],MATCH(E25, mortality_0[AGE]))</f>
        <v>3.967E-3</v>
      </c>
      <c r="G25">
        <f t="shared" si="1"/>
        <v>3.3118593051884027E-4</v>
      </c>
      <c r="H25">
        <f>INDEX(valuation_rate_0[rate],0+1)</f>
        <v>4.2500000000000003E-2</v>
      </c>
      <c r="I25">
        <f t="shared" si="2"/>
        <v>0.92332418497179247</v>
      </c>
      <c r="J25">
        <f>IF(A25&gt;0,J24+L24-M24-N24,INDEX(extract[FUND_VALUE], 1))</f>
        <v>74580.285458481871</v>
      </c>
      <c r="K25">
        <f>IF((B25&lt;INDEX(extract[GUARANTEE_END], 1)),INDEX(extract[CURRENT_RATE], 1),INDEX(extract[MINIMUM_RATE], 1))</f>
        <v>0.01</v>
      </c>
      <c r="L25">
        <f t="shared" si="3"/>
        <v>61.867189366627549</v>
      </c>
      <c r="M25">
        <f t="shared" si="4"/>
        <v>24.699941237928051</v>
      </c>
      <c r="N25">
        <f>IF((A25=0),INDEX(extract[AVAILABLE_FPWD], 1),(IF(MOD(C25, 12)=0,J25*INDEX(extract[FREE_PWD_PERCENT], 1),0)))</f>
        <v>0</v>
      </c>
      <c r="O25">
        <f>IF((D25&lt;=INDEX(surr_charge_sch_0[POLICY_YEAR],COUNTA(surr_charge_sch_0[POLICY_YEAR]))),INDEX(surr_charge_sch_0[SURRENDER_CHARGE_PERCENT],MATCH(D25, surr_charge_sch_0[POLICY_YEAR])),INDEX(surr_charge_sch_0[SURRENDER_CHARGE_PERCENT],COUNTA(surr_charge_sch_0[SURRENDER_CHARGE_PERCENT])))</f>
        <v>0.03</v>
      </c>
      <c r="P25">
        <f t="shared" si="5"/>
        <v>0</v>
      </c>
      <c r="Q25">
        <f t="shared" si="6"/>
        <v>74580.285458481871</v>
      </c>
      <c r="R25">
        <f t="shared" si="7"/>
        <v>2237.4085637544558</v>
      </c>
      <c r="S25">
        <f t="shared" si="8"/>
        <v>72342.876894727407</v>
      </c>
      <c r="T25">
        <f t="shared" si="9"/>
        <v>66795.927847338899</v>
      </c>
      <c r="U25">
        <f t="shared" si="10"/>
        <v>26703.070354870484</v>
      </c>
      <c r="V25">
        <f t="shared" si="11"/>
        <v>559.3968545012076</v>
      </c>
      <c r="W25">
        <f t="shared" si="12"/>
        <v>94058.395056710593</v>
      </c>
      <c r="X25">
        <f t="shared" si="13"/>
        <v>96310.79063983573</v>
      </c>
    </row>
    <row r="26" spans="1:24" x14ac:dyDescent="0.3">
      <c r="A26">
        <v>24</v>
      </c>
      <c r="B26">
        <f>IF(A26&gt;0,EOMONTH(B25,1),INDEX(extract[VALUATION_DATE], 1))</f>
        <v>46022</v>
      </c>
      <c r="C26">
        <f>IF(A26=0,DAYS360(INDEX(extract[ISSUE_DATE], 1),B26)/30,C25+1)</f>
        <v>42</v>
      </c>
      <c r="D26">
        <f t="shared" si="0"/>
        <v>4</v>
      </c>
      <c r="E26">
        <f>INDEX(extract[ISSUE_AGE], 1)+D26-1</f>
        <v>51</v>
      </c>
      <c r="F26">
        <f>INDEX(mortality_0[PROBABILITY],MATCH(E26, mortality_0[AGE]))</f>
        <v>3.967E-3</v>
      </c>
      <c r="G26">
        <f t="shared" si="1"/>
        <v>3.3118593051884027E-4</v>
      </c>
      <c r="H26">
        <f>INDEX(valuation_rate_0[rate],0+1)</f>
        <v>4.2500000000000003E-2</v>
      </c>
      <c r="I26">
        <f t="shared" si="2"/>
        <v>0.92012720758645128</v>
      </c>
      <c r="J26">
        <f>IF(A26&gt;0,J25+L25-M25-N25,INDEX(extract[FUND_VALUE], 1))</f>
        <v>74617.45270661058</v>
      </c>
      <c r="K26">
        <f>IF((B26&lt;INDEX(extract[GUARANTEE_END], 1)),INDEX(extract[CURRENT_RATE], 1),INDEX(extract[MINIMUM_RATE], 1))</f>
        <v>0.01</v>
      </c>
      <c r="L26">
        <f t="shared" si="3"/>
        <v>61.898021015555678</v>
      </c>
      <c r="M26">
        <f t="shared" si="4"/>
        <v>24.712250507584383</v>
      </c>
      <c r="N26">
        <f>IF((A26=0),INDEX(extract[AVAILABLE_FPWD], 1),(IF(MOD(C26, 12)=0,J26*INDEX(extract[FREE_PWD_PERCENT], 1),0)))</f>
        <v>0</v>
      </c>
      <c r="O26">
        <f>IF((D26&lt;=INDEX(surr_charge_sch_0[POLICY_YEAR],COUNTA(surr_charge_sch_0[POLICY_YEAR]))),INDEX(surr_charge_sch_0[SURRENDER_CHARGE_PERCENT],MATCH(D26, surr_charge_sch_0[POLICY_YEAR])),INDEX(surr_charge_sch_0[SURRENDER_CHARGE_PERCENT],COUNTA(surr_charge_sch_0[SURRENDER_CHARGE_PERCENT])))</f>
        <v>0.03</v>
      </c>
      <c r="P26">
        <f t="shared" si="5"/>
        <v>0</v>
      </c>
      <c r="Q26">
        <f t="shared" si="6"/>
        <v>74617.45270661058</v>
      </c>
      <c r="R26">
        <f t="shared" si="7"/>
        <v>2238.5235811983175</v>
      </c>
      <c r="S26">
        <f t="shared" si="8"/>
        <v>72378.929125412265</v>
      </c>
      <c r="T26">
        <f t="shared" si="9"/>
        <v>66597.821944263254</v>
      </c>
      <c r="U26">
        <f t="shared" si="10"/>
        <v>26703.070354870484</v>
      </c>
      <c r="V26">
        <f t="shared" si="11"/>
        <v>582.20290761356864</v>
      </c>
      <c r="W26">
        <f t="shared" si="12"/>
        <v>93883.095206747297</v>
      </c>
      <c r="X26">
        <f t="shared" si="13"/>
        <v>96310.79063983573</v>
      </c>
    </row>
    <row r="27" spans="1:24" x14ac:dyDescent="0.3">
      <c r="A27">
        <v>25</v>
      </c>
      <c r="B27">
        <f>IF(A27&gt;0,EOMONTH(B26,1),INDEX(extract[VALUATION_DATE], 1))</f>
        <v>46053</v>
      </c>
      <c r="C27">
        <f>IF(A27=0,DAYS360(INDEX(extract[ISSUE_DATE], 1),B27)/30,C26+1)</f>
        <v>43</v>
      </c>
      <c r="D27">
        <f t="shared" si="0"/>
        <v>4</v>
      </c>
      <c r="E27">
        <f>INDEX(extract[ISSUE_AGE], 1)+D27-1</f>
        <v>51</v>
      </c>
      <c r="F27">
        <f>INDEX(mortality_0[PROBABILITY],MATCH(E27, mortality_0[AGE]))</f>
        <v>3.967E-3</v>
      </c>
      <c r="G27">
        <f t="shared" si="1"/>
        <v>3.3118593051884027E-4</v>
      </c>
      <c r="H27">
        <f>INDEX(valuation_rate_0[rate],0+1)</f>
        <v>4.2500000000000003E-2</v>
      </c>
      <c r="I27">
        <f t="shared" si="2"/>
        <v>0.91694129962241266</v>
      </c>
      <c r="J27">
        <f>IF(A27&gt;0,J26+L26-M26-N26,INDEX(extract[FUND_VALUE], 1))</f>
        <v>74654.638477118555</v>
      </c>
      <c r="K27">
        <f>IF((B27&lt;INDEX(extract[GUARANTEE_END], 1)),INDEX(extract[CURRENT_RATE], 1),INDEX(extract[MINIMUM_RATE], 1))</f>
        <v>0.01</v>
      </c>
      <c r="L27">
        <f t="shared" si="3"/>
        <v>61.92886802950337</v>
      </c>
      <c r="M27">
        <f t="shared" si="4"/>
        <v>24.724565911592126</v>
      </c>
      <c r="N27">
        <f>IF((A27=0),INDEX(extract[AVAILABLE_FPWD], 1),(IF(MOD(C27, 12)=0,J27*INDEX(extract[FREE_PWD_PERCENT], 1),0)))</f>
        <v>0</v>
      </c>
      <c r="O27">
        <f>IF((D27&lt;=INDEX(surr_charge_sch_0[POLICY_YEAR],COUNTA(surr_charge_sch_0[POLICY_YEAR]))),INDEX(surr_charge_sch_0[SURRENDER_CHARGE_PERCENT],MATCH(D27, surr_charge_sch_0[POLICY_YEAR])),INDEX(surr_charge_sch_0[SURRENDER_CHARGE_PERCENT],COUNTA(surr_charge_sch_0[SURRENDER_CHARGE_PERCENT])))</f>
        <v>0.03</v>
      </c>
      <c r="P27">
        <f t="shared" si="5"/>
        <v>0</v>
      </c>
      <c r="Q27">
        <f t="shared" si="6"/>
        <v>74654.638477118555</v>
      </c>
      <c r="R27">
        <f t="shared" si="7"/>
        <v>2239.6391543135564</v>
      </c>
      <c r="S27">
        <f t="shared" si="8"/>
        <v>72414.999322805001</v>
      </c>
      <c r="T27">
        <f t="shared" si="9"/>
        <v>66400.303591208954</v>
      </c>
      <c r="U27">
        <f t="shared" si="10"/>
        <v>26703.070354870484</v>
      </c>
      <c r="V27">
        <f t="shared" si="11"/>
        <v>604.94132166628913</v>
      </c>
      <c r="W27">
        <f t="shared" si="12"/>
        <v>93708.315267745726</v>
      </c>
      <c r="X27">
        <f t="shared" si="13"/>
        <v>96310.79063983573</v>
      </c>
    </row>
    <row r="28" spans="1:24" x14ac:dyDescent="0.3">
      <c r="A28">
        <v>26</v>
      </c>
      <c r="B28">
        <f>IF(A28&gt;0,EOMONTH(B27,1),INDEX(extract[VALUATION_DATE], 1))</f>
        <v>46081</v>
      </c>
      <c r="C28">
        <f>IF(A28=0,DAYS360(INDEX(extract[ISSUE_DATE], 1),B28)/30,C27+1)</f>
        <v>44</v>
      </c>
      <c r="D28">
        <f t="shared" si="0"/>
        <v>4</v>
      </c>
      <c r="E28">
        <f>INDEX(extract[ISSUE_AGE], 1)+D28-1</f>
        <v>51</v>
      </c>
      <c r="F28">
        <f>INDEX(mortality_0[PROBABILITY],MATCH(E28, mortality_0[AGE]))</f>
        <v>3.967E-3</v>
      </c>
      <c r="G28">
        <f t="shared" si="1"/>
        <v>3.3118593051884027E-4</v>
      </c>
      <c r="H28">
        <f>INDEX(valuation_rate_0[rate],0+1)</f>
        <v>4.2500000000000003E-2</v>
      </c>
      <c r="I28">
        <f t="shared" si="2"/>
        <v>0.91376642275219644</v>
      </c>
      <c r="J28">
        <f>IF(A28&gt;0,J27+L27-M27-N27,INDEX(extract[FUND_VALUE], 1))</f>
        <v>74691.842779236467</v>
      </c>
      <c r="K28">
        <f>IF((B28&lt;INDEX(extract[GUARANTEE_END], 1)),INDEX(extract[CURRENT_RATE], 1),INDEX(extract[MINIMUM_RATE], 1))</f>
        <v>0.01</v>
      </c>
      <c r="L28">
        <f t="shared" si="3"/>
        <v>61.959730416127833</v>
      </c>
      <c r="M28">
        <f t="shared" si="4"/>
        <v>24.73688745300835</v>
      </c>
      <c r="N28">
        <f>IF((A28=0),INDEX(extract[AVAILABLE_FPWD], 1),(IF(MOD(C28, 12)=0,J28*INDEX(extract[FREE_PWD_PERCENT], 1),0)))</f>
        <v>0</v>
      </c>
      <c r="O28">
        <f>IF((D28&lt;=INDEX(surr_charge_sch_0[POLICY_YEAR],COUNTA(surr_charge_sch_0[POLICY_YEAR]))),INDEX(surr_charge_sch_0[SURRENDER_CHARGE_PERCENT],MATCH(D28, surr_charge_sch_0[POLICY_YEAR])),INDEX(surr_charge_sch_0[SURRENDER_CHARGE_PERCENT],COUNTA(surr_charge_sch_0[SURRENDER_CHARGE_PERCENT])))</f>
        <v>0.03</v>
      </c>
      <c r="P28">
        <f t="shared" si="5"/>
        <v>0</v>
      </c>
      <c r="Q28">
        <f t="shared" si="6"/>
        <v>74691.842779236467</v>
      </c>
      <c r="R28">
        <f t="shared" si="7"/>
        <v>2240.7552833770937</v>
      </c>
      <c r="S28">
        <f t="shared" si="8"/>
        <v>72451.087495859378</v>
      </c>
      <c r="T28">
        <f t="shared" si="9"/>
        <v>66203.371045597814</v>
      </c>
      <c r="U28">
        <f t="shared" si="10"/>
        <v>26703.070354870484</v>
      </c>
      <c r="V28">
        <f t="shared" si="11"/>
        <v>627.61229726586441</v>
      </c>
      <c r="W28">
        <f t="shared" si="12"/>
        <v>93534.053697734154</v>
      </c>
      <c r="X28">
        <f t="shared" si="13"/>
        <v>96310.79063983573</v>
      </c>
    </row>
    <row r="29" spans="1:24" x14ac:dyDescent="0.3">
      <c r="A29">
        <v>27</v>
      </c>
      <c r="B29">
        <f>IF(A29&gt;0,EOMONTH(B28,1),INDEX(extract[VALUATION_DATE], 1))</f>
        <v>46112</v>
      </c>
      <c r="C29">
        <f>IF(A29=0,DAYS360(INDEX(extract[ISSUE_DATE], 1),B29)/30,C28+1)</f>
        <v>45</v>
      </c>
      <c r="D29">
        <f t="shared" si="0"/>
        <v>4</v>
      </c>
      <c r="E29">
        <f>INDEX(extract[ISSUE_AGE], 1)+D29-1</f>
        <v>51</v>
      </c>
      <c r="F29">
        <f>INDEX(mortality_0[PROBABILITY],MATCH(E29, mortality_0[AGE]))</f>
        <v>3.967E-3</v>
      </c>
      <c r="G29">
        <f t="shared" si="1"/>
        <v>3.3118593051884027E-4</v>
      </c>
      <c r="H29">
        <f>INDEX(valuation_rate_0[rate],0+1)</f>
        <v>4.2500000000000003E-2</v>
      </c>
      <c r="I29">
        <f t="shared" si="2"/>
        <v>0.91060253878102959</v>
      </c>
      <c r="J29">
        <f>IF(A29&gt;0,J28+L28-M28-N28,INDEX(extract[FUND_VALUE], 1))</f>
        <v>74729.065622199589</v>
      </c>
      <c r="K29">
        <f>IF((B29&lt;INDEX(extract[GUARANTEE_END], 1)),INDEX(extract[CURRENT_RATE], 1),INDEX(extract[MINIMUM_RATE], 1))</f>
        <v>0.01</v>
      </c>
      <c r="L29">
        <f t="shared" si="3"/>
        <v>61.99060818309006</v>
      </c>
      <c r="M29">
        <f t="shared" si="4"/>
        <v>24.749215134891649</v>
      </c>
      <c r="N29">
        <f>IF((A29=0),INDEX(extract[AVAILABLE_FPWD], 1),(IF(MOD(C29, 12)=0,J29*INDEX(extract[FREE_PWD_PERCENT], 1),0)))</f>
        <v>0</v>
      </c>
      <c r="O29">
        <f>IF((D29&lt;=INDEX(surr_charge_sch_0[POLICY_YEAR],COUNTA(surr_charge_sch_0[POLICY_YEAR]))),INDEX(surr_charge_sch_0[SURRENDER_CHARGE_PERCENT],MATCH(D29, surr_charge_sch_0[POLICY_YEAR])),INDEX(surr_charge_sch_0[SURRENDER_CHARGE_PERCENT],COUNTA(surr_charge_sch_0[SURRENDER_CHARGE_PERCENT])))</f>
        <v>0.03</v>
      </c>
      <c r="P29">
        <f t="shared" si="5"/>
        <v>0</v>
      </c>
      <c r="Q29">
        <f t="shared" si="6"/>
        <v>74729.065622199589</v>
      </c>
      <c r="R29">
        <f t="shared" si="7"/>
        <v>2241.8719686659874</v>
      </c>
      <c r="S29">
        <f t="shared" si="8"/>
        <v>72487.193653533599</v>
      </c>
      <c r="T29">
        <f t="shared" si="9"/>
        <v>66007.022570019835</v>
      </c>
      <c r="U29">
        <f t="shared" si="10"/>
        <v>26703.070354870484</v>
      </c>
      <c r="V29">
        <f t="shared" si="11"/>
        <v>650.21603442382354</v>
      </c>
      <c r="W29">
        <f t="shared" si="12"/>
        <v>93360.308959314134</v>
      </c>
      <c r="X29">
        <f t="shared" si="13"/>
        <v>96310.79063983573</v>
      </c>
    </row>
    <row r="30" spans="1:24" x14ac:dyDescent="0.3">
      <c r="A30">
        <v>28</v>
      </c>
      <c r="B30">
        <f>IF(A30&gt;0,EOMONTH(B29,1),INDEX(extract[VALUATION_DATE], 1))</f>
        <v>46142</v>
      </c>
      <c r="C30">
        <f>IF(A30=0,DAYS360(INDEX(extract[ISSUE_DATE], 1),B30)/30,C29+1)</f>
        <v>46</v>
      </c>
      <c r="D30">
        <f t="shared" si="0"/>
        <v>4</v>
      </c>
      <c r="E30">
        <f>INDEX(extract[ISSUE_AGE], 1)+D30-1</f>
        <v>51</v>
      </c>
      <c r="F30">
        <f>INDEX(mortality_0[PROBABILITY],MATCH(E30, mortality_0[AGE]))</f>
        <v>3.967E-3</v>
      </c>
      <c r="G30">
        <f t="shared" si="1"/>
        <v>3.3118593051884027E-4</v>
      </c>
      <c r="H30">
        <f>INDEX(valuation_rate_0[rate],0+1)</f>
        <v>4.2500000000000003E-2</v>
      </c>
      <c r="I30">
        <f t="shared" si="2"/>
        <v>0.90744960964638743</v>
      </c>
      <c r="J30">
        <f>IF(A30&gt;0,J29+L29-M29-N29,INDEX(extract[FUND_VALUE], 1))</f>
        <v>74766.307015247789</v>
      </c>
      <c r="K30">
        <f>IF((B30&lt;INDEX(extract[GUARANTEE_END], 1)),INDEX(extract[CURRENT_RATE], 1),INDEX(extract[MINIMUM_RATE], 1))</f>
        <v>0.01</v>
      </c>
      <c r="L30">
        <f t="shared" si="3"/>
        <v>62.02150133805489</v>
      </c>
      <c r="M30">
        <f t="shared" si="4"/>
        <v>24.761548960302132</v>
      </c>
      <c r="N30">
        <f>IF((A30=0),INDEX(extract[AVAILABLE_FPWD], 1),(IF(MOD(C30, 12)=0,J30*INDEX(extract[FREE_PWD_PERCENT], 1),0)))</f>
        <v>0</v>
      </c>
      <c r="O30">
        <f>IF((D30&lt;=INDEX(surr_charge_sch_0[POLICY_YEAR],COUNTA(surr_charge_sch_0[POLICY_YEAR]))),INDEX(surr_charge_sch_0[SURRENDER_CHARGE_PERCENT],MATCH(D30, surr_charge_sch_0[POLICY_YEAR])),INDEX(surr_charge_sch_0[SURRENDER_CHARGE_PERCENT],COUNTA(surr_charge_sch_0[SURRENDER_CHARGE_PERCENT])))</f>
        <v>0.03</v>
      </c>
      <c r="P30">
        <f t="shared" si="5"/>
        <v>0</v>
      </c>
      <c r="Q30">
        <f t="shared" si="6"/>
        <v>74766.307015247789</v>
      </c>
      <c r="R30">
        <f t="shared" si="7"/>
        <v>2242.9892104574337</v>
      </c>
      <c r="S30">
        <f t="shared" si="8"/>
        <v>72523.317804790349</v>
      </c>
      <c r="T30">
        <f t="shared" si="9"/>
        <v>65811.256432217895</v>
      </c>
      <c r="U30">
        <f t="shared" si="10"/>
        <v>26703.070354870484</v>
      </c>
      <c r="V30">
        <f t="shared" si="11"/>
        <v>672.75273255849379</v>
      </c>
      <c r="W30">
        <f t="shared" si="12"/>
        <v>93187.079519646883</v>
      </c>
      <c r="X30">
        <f t="shared" si="13"/>
        <v>96310.79063983573</v>
      </c>
    </row>
    <row r="31" spans="1:24" x14ac:dyDescent="0.3">
      <c r="A31">
        <v>29</v>
      </c>
      <c r="B31">
        <f>IF(A31&gt;0,EOMONTH(B30,1),INDEX(extract[VALUATION_DATE], 1))</f>
        <v>46173</v>
      </c>
      <c r="C31">
        <f>IF(A31=0,DAYS360(INDEX(extract[ISSUE_DATE], 1),B31)/30,C30+1)</f>
        <v>47</v>
      </c>
      <c r="D31">
        <f t="shared" si="0"/>
        <v>4</v>
      </c>
      <c r="E31">
        <f>INDEX(extract[ISSUE_AGE], 1)+D31-1</f>
        <v>51</v>
      </c>
      <c r="F31">
        <f>INDEX(mortality_0[PROBABILITY],MATCH(E31, mortality_0[AGE]))</f>
        <v>3.967E-3</v>
      </c>
      <c r="G31">
        <f t="shared" si="1"/>
        <v>3.3118593051884027E-4</v>
      </c>
      <c r="H31">
        <f>INDEX(valuation_rate_0[rate],0+1)</f>
        <v>4.2500000000000003E-2</v>
      </c>
      <c r="I31">
        <f t="shared" si="2"/>
        <v>0.90430759741753541</v>
      </c>
      <c r="J31">
        <f>IF(A31&gt;0,J30+L30-M30-N30,INDEX(extract[FUND_VALUE], 1))</f>
        <v>74803.566967625535</v>
      </c>
      <c r="K31">
        <f>IF((B31&lt;INDEX(extract[GUARANTEE_END], 1)),INDEX(extract[CURRENT_RATE], 1),INDEX(extract[MINIMUM_RATE], 1))</f>
        <v>0.01</v>
      </c>
      <c r="L31">
        <f t="shared" si="3"/>
        <v>62.052409888690953</v>
      </c>
      <c r="M31">
        <f t="shared" si="4"/>
        <v>24.773888932301446</v>
      </c>
      <c r="N31">
        <f>IF((A31=0),INDEX(extract[AVAILABLE_FPWD], 1),(IF(MOD(C31, 12)=0,J31*INDEX(extract[FREE_PWD_PERCENT], 1),0)))</f>
        <v>0</v>
      </c>
      <c r="O31">
        <f>IF((D31&lt;=INDEX(surr_charge_sch_0[POLICY_YEAR],COUNTA(surr_charge_sch_0[POLICY_YEAR]))),INDEX(surr_charge_sch_0[SURRENDER_CHARGE_PERCENT],MATCH(D31, surr_charge_sch_0[POLICY_YEAR])),INDEX(surr_charge_sch_0[SURRENDER_CHARGE_PERCENT],COUNTA(surr_charge_sch_0[SURRENDER_CHARGE_PERCENT])))</f>
        <v>0.03</v>
      </c>
      <c r="P31">
        <f t="shared" si="5"/>
        <v>0</v>
      </c>
      <c r="Q31">
        <f t="shared" si="6"/>
        <v>74803.566967625535</v>
      </c>
      <c r="R31">
        <f t="shared" si="7"/>
        <v>2244.1070090287658</v>
      </c>
      <c r="S31">
        <f t="shared" si="8"/>
        <v>72559.459958596766</v>
      </c>
      <c r="T31">
        <f t="shared" si="9"/>
        <v>65616.070905072498</v>
      </c>
      <c r="U31">
        <f t="shared" si="10"/>
        <v>26703.070354870484</v>
      </c>
      <c r="V31">
        <f t="shared" si="11"/>
        <v>695.22259049675984</v>
      </c>
      <c r="W31">
        <f t="shared" si="12"/>
        <v>93014.363850439753</v>
      </c>
      <c r="X31">
        <f t="shared" si="13"/>
        <v>96310.79063983573</v>
      </c>
    </row>
    <row r="32" spans="1:24" x14ac:dyDescent="0.3">
      <c r="A32">
        <v>30</v>
      </c>
      <c r="B32">
        <f>IF(A32&gt;0,EOMONTH(B31,1),INDEX(extract[VALUATION_DATE], 1))</f>
        <v>46203</v>
      </c>
      <c r="C32">
        <f>IF(A32=0,DAYS360(INDEX(extract[ISSUE_DATE], 1),B32)/30,C31+1)</f>
        <v>48</v>
      </c>
      <c r="D32">
        <f t="shared" si="0"/>
        <v>5</v>
      </c>
      <c r="E32">
        <f>INDEX(extract[ISSUE_AGE], 1)+D32-1</f>
        <v>52</v>
      </c>
      <c r="F32">
        <f>INDEX(mortality_0[PROBABILITY],MATCH(E32, mortality_0[AGE]))</f>
        <v>4.3119999999999999E-3</v>
      </c>
      <c r="G32">
        <f t="shared" si="1"/>
        <v>3.6004545836854085E-4</v>
      </c>
      <c r="H32">
        <f>INDEX(valuation_rate_0[rate],0+1)</f>
        <v>4.2500000000000003E-2</v>
      </c>
      <c r="I32">
        <f t="shared" si="2"/>
        <v>0.9011764642950727</v>
      </c>
      <c r="J32">
        <f>IF(A32&gt;0,J31+L31-M31-N31,INDEX(extract[FUND_VALUE], 1))</f>
        <v>74840.845488581923</v>
      </c>
      <c r="K32">
        <f>IF((B32&lt;INDEX(extract[GUARANTEE_END], 1)),INDEX(extract[CURRENT_RATE], 1),INDEX(extract[MINIMUM_RATE], 1))</f>
        <v>0.01</v>
      </c>
      <c r="L32">
        <f t="shared" si="3"/>
        <v>62.083333842670726</v>
      </c>
      <c r="M32">
        <f t="shared" si="4"/>
        <v>26.946106518625619</v>
      </c>
      <c r="N32">
        <f>IF((A32=0),INDEX(extract[AVAILABLE_FPWD], 1),(IF(MOD(C32, 12)=0,J32*INDEX(extract[FREE_PWD_PERCENT], 1),0)))</f>
        <v>7484.0845488581926</v>
      </c>
      <c r="O32">
        <f>IF((D32&lt;=INDEX(surr_charge_sch_0[POLICY_YEAR],COUNTA(surr_charge_sch_0[POLICY_YEAR]))),INDEX(surr_charge_sch_0[SURRENDER_CHARGE_PERCENT],MATCH(D32, surr_charge_sch_0[POLICY_YEAR])),INDEX(surr_charge_sch_0[SURRENDER_CHARGE_PERCENT],COUNTA(surr_charge_sch_0[SURRENDER_CHARGE_PERCENT])))</f>
        <v>0.02</v>
      </c>
      <c r="P32">
        <f t="shared" si="5"/>
        <v>7484.0845488581926</v>
      </c>
      <c r="Q32">
        <f t="shared" si="6"/>
        <v>67356.760939723725</v>
      </c>
      <c r="R32">
        <f t="shared" si="7"/>
        <v>1347.1352187944744</v>
      </c>
      <c r="S32">
        <f t="shared" si="8"/>
        <v>73493.710269787451</v>
      </c>
      <c r="T32">
        <f t="shared" si="9"/>
        <v>66230.801968853528</v>
      </c>
      <c r="U32">
        <f t="shared" si="10"/>
        <v>26703.070354870484</v>
      </c>
      <c r="V32">
        <f t="shared" si="11"/>
        <v>717.62580647581819</v>
      </c>
      <c r="W32">
        <f t="shared" si="12"/>
        <v>93651.49813019982</v>
      </c>
      <c r="X32">
        <f t="shared" si="13"/>
        <v>96310.79063983573</v>
      </c>
    </row>
    <row r="33" spans="1:24" x14ac:dyDescent="0.3">
      <c r="A33">
        <v>31</v>
      </c>
      <c r="B33">
        <f>IF(A33&gt;0,EOMONTH(B32,1),INDEX(extract[VALUATION_DATE], 1))</f>
        <v>46234</v>
      </c>
      <c r="C33">
        <f>IF(A33=0,DAYS360(INDEX(extract[ISSUE_DATE], 1),B33)/30,C32+1)</f>
        <v>49</v>
      </c>
      <c r="D33">
        <f t="shared" si="0"/>
        <v>5</v>
      </c>
      <c r="E33">
        <f>INDEX(extract[ISSUE_AGE], 1)+D33-1</f>
        <v>52</v>
      </c>
      <c r="F33">
        <f>INDEX(mortality_0[PROBABILITY],MATCH(E33, mortality_0[AGE]))</f>
        <v>4.3119999999999999E-3</v>
      </c>
      <c r="G33">
        <f t="shared" si="1"/>
        <v>3.6004545836854085E-4</v>
      </c>
      <c r="H33">
        <f>INDEX(valuation_rate_0[rate],0+1)</f>
        <v>4.2500000000000003E-2</v>
      </c>
      <c r="I33">
        <f t="shared" si="2"/>
        <v>0.89805617261047754</v>
      </c>
      <c r="J33">
        <f>IF(A33&gt;0,J32+L32-M32-N32,INDEX(extract[FUND_VALUE], 1))</f>
        <v>67391.898167047781</v>
      </c>
      <c r="K33">
        <f>IF((B33&lt;INDEX(extract[GUARANTEE_END], 1)),INDEX(extract[CURRENT_RATE], 1),INDEX(extract[MINIMUM_RATE], 1))</f>
        <v>0.01</v>
      </c>
      <c r="L33">
        <f t="shared" si="3"/>
        <v>55.904148127701404</v>
      </c>
      <c r="M33">
        <f t="shared" si="4"/>
        <v>24.264146865880747</v>
      </c>
      <c r="N33">
        <f>IF((A33=0),INDEX(extract[AVAILABLE_FPWD], 1),(IF(MOD(C33, 12)=0,J33*INDEX(extract[FREE_PWD_PERCENT], 1),0)))</f>
        <v>0</v>
      </c>
      <c r="O33">
        <f>IF((D33&lt;=INDEX(surr_charge_sch_0[POLICY_YEAR],COUNTA(surr_charge_sch_0[POLICY_YEAR]))),INDEX(surr_charge_sch_0[SURRENDER_CHARGE_PERCENT],MATCH(D33, surr_charge_sch_0[POLICY_YEAR])),INDEX(surr_charge_sch_0[SURRENDER_CHARGE_PERCENT],COUNTA(surr_charge_sch_0[SURRENDER_CHARGE_PERCENT])))</f>
        <v>0.02</v>
      </c>
      <c r="P33">
        <f t="shared" si="5"/>
        <v>0</v>
      </c>
      <c r="Q33">
        <f t="shared" si="6"/>
        <v>67391.898167047781</v>
      </c>
      <c r="R33">
        <f t="shared" si="7"/>
        <v>1347.8379633409556</v>
      </c>
      <c r="S33">
        <f t="shared" si="8"/>
        <v>66044.060203706831</v>
      </c>
      <c r="T33">
        <f t="shared" si="9"/>
        <v>59311.275930196913</v>
      </c>
      <c r="U33">
        <f t="shared" si="10"/>
        <v>33447.551207095894</v>
      </c>
      <c r="V33">
        <f t="shared" si="11"/>
        <v>741.90900347479169</v>
      </c>
      <c r="W33">
        <f t="shared" si="12"/>
        <v>93500.736140767593</v>
      </c>
      <c r="X33">
        <f t="shared" si="13"/>
        <v>96310.79063983573</v>
      </c>
    </row>
    <row r="34" spans="1:24" x14ac:dyDescent="0.3">
      <c r="A34">
        <v>32</v>
      </c>
      <c r="B34">
        <f>IF(A34&gt;0,EOMONTH(B33,1),INDEX(extract[VALUATION_DATE], 1))</f>
        <v>46265</v>
      </c>
      <c r="C34">
        <f>IF(A34=0,DAYS360(INDEX(extract[ISSUE_DATE], 1),B34)/30,C33+1)</f>
        <v>50</v>
      </c>
      <c r="D34">
        <f t="shared" si="0"/>
        <v>5</v>
      </c>
      <c r="E34">
        <f>INDEX(extract[ISSUE_AGE], 1)+D34-1</f>
        <v>52</v>
      </c>
      <c r="F34">
        <f>INDEX(mortality_0[PROBABILITY],MATCH(E34, mortality_0[AGE]))</f>
        <v>4.3119999999999999E-3</v>
      </c>
      <c r="G34">
        <f t="shared" si="1"/>
        <v>3.6004545836854085E-4</v>
      </c>
      <c r="H34">
        <f>INDEX(valuation_rate_0[rate],0+1)</f>
        <v>4.2500000000000003E-2</v>
      </c>
      <c r="I34">
        <f t="shared" si="2"/>
        <v>0.8949466848256542</v>
      </c>
      <c r="J34">
        <f>IF(A34&gt;0,J33+L33-M33-N33,INDEX(extract[FUND_VALUE], 1))</f>
        <v>67423.538168309591</v>
      </c>
      <c r="K34">
        <f>IF((B34&lt;INDEX(extract[GUARANTEE_END], 1)),INDEX(extract[CURRENT_RATE], 1),INDEX(extract[MINIMUM_RATE], 1))</f>
        <v>0.01</v>
      </c>
      <c r="L34">
        <f t="shared" si="3"/>
        <v>55.930394714686031</v>
      </c>
      <c r="M34">
        <f t="shared" si="4"/>
        <v>24.275538704637835</v>
      </c>
      <c r="N34">
        <f>IF((A34=0),INDEX(extract[AVAILABLE_FPWD], 1),(IF(MOD(C34, 12)=0,J34*INDEX(extract[FREE_PWD_PERCENT], 1),0)))</f>
        <v>0</v>
      </c>
      <c r="O34">
        <f>IF((D34&lt;=INDEX(surr_charge_sch_0[POLICY_YEAR],COUNTA(surr_charge_sch_0[POLICY_YEAR]))),INDEX(surr_charge_sch_0[SURRENDER_CHARGE_PERCENT],MATCH(D34, surr_charge_sch_0[POLICY_YEAR])),INDEX(surr_charge_sch_0[SURRENDER_CHARGE_PERCENT],COUNTA(surr_charge_sch_0[SURRENDER_CHARGE_PERCENT])))</f>
        <v>0.02</v>
      </c>
      <c r="P34">
        <f t="shared" si="5"/>
        <v>0</v>
      </c>
      <c r="Q34">
        <f t="shared" si="6"/>
        <v>67423.538168309591</v>
      </c>
      <c r="R34">
        <f t="shared" si="7"/>
        <v>1348.4707633661919</v>
      </c>
      <c r="S34">
        <f t="shared" si="8"/>
        <v>66075.067404943402</v>
      </c>
      <c r="T34">
        <f t="shared" si="9"/>
        <v>59133.662523685744</v>
      </c>
      <c r="U34">
        <f t="shared" si="10"/>
        <v>33447.551207095894</v>
      </c>
      <c r="V34">
        <f t="shared" si="11"/>
        <v>763.69957034082302</v>
      </c>
      <c r="W34">
        <f t="shared" si="12"/>
        <v>93344.913301122448</v>
      </c>
      <c r="X34">
        <f t="shared" si="13"/>
        <v>96310.79063983573</v>
      </c>
    </row>
    <row r="35" spans="1:24" x14ac:dyDescent="0.3">
      <c r="A35">
        <v>33</v>
      </c>
      <c r="B35">
        <f>IF(A35&gt;0,EOMONTH(B34,1),INDEX(extract[VALUATION_DATE], 1))</f>
        <v>46295</v>
      </c>
      <c r="C35">
        <f>IF(A35=0,DAYS360(INDEX(extract[ISSUE_DATE], 1),B35)/30,C34+1)</f>
        <v>51</v>
      </c>
      <c r="D35">
        <f t="shared" si="0"/>
        <v>5</v>
      </c>
      <c r="E35">
        <f>INDEX(extract[ISSUE_AGE], 1)+D35-1</f>
        <v>52</v>
      </c>
      <c r="F35">
        <f>INDEX(mortality_0[PROBABILITY],MATCH(E35, mortality_0[AGE]))</f>
        <v>4.3119999999999999E-3</v>
      </c>
      <c r="G35">
        <f t="shared" si="1"/>
        <v>3.6004545836854085E-4</v>
      </c>
      <c r="H35">
        <f>INDEX(valuation_rate_0[rate],0+1)</f>
        <v>4.2500000000000003E-2</v>
      </c>
      <c r="I35">
        <f t="shared" si="2"/>
        <v>0.89184796353248119</v>
      </c>
      <c r="J35">
        <f>IF(A35&gt;0,J34+L34-M34-N34,INDEX(extract[FUND_VALUE], 1))</f>
        <v>67455.19302431964</v>
      </c>
      <c r="K35">
        <f>IF((B35&lt;INDEX(extract[GUARANTEE_END], 1)),INDEX(extract[CURRENT_RATE], 1),INDEX(extract[MINIMUM_RATE], 1))</f>
        <v>0.01</v>
      </c>
      <c r="L35">
        <f t="shared" si="3"/>
        <v>55.956653624250507</v>
      </c>
      <c r="M35">
        <f t="shared" si="4"/>
        <v>24.286935891779564</v>
      </c>
      <c r="N35">
        <f>IF((A35=0),INDEX(extract[AVAILABLE_FPWD], 1),(IF(MOD(C35, 12)=0,J35*INDEX(extract[FREE_PWD_PERCENT], 1),0)))</f>
        <v>0</v>
      </c>
      <c r="O35">
        <f>IF((D35&lt;=INDEX(surr_charge_sch_0[POLICY_YEAR],COUNTA(surr_charge_sch_0[POLICY_YEAR]))),INDEX(surr_charge_sch_0[SURRENDER_CHARGE_PERCENT],MATCH(D35, surr_charge_sch_0[POLICY_YEAR])),INDEX(surr_charge_sch_0[SURRENDER_CHARGE_PERCENT],COUNTA(surr_charge_sch_0[SURRENDER_CHARGE_PERCENT])))</f>
        <v>0.02</v>
      </c>
      <c r="P35">
        <f t="shared" si="5"/>
        <v>0</v>
      </c>
      <c r="Q35">
        <f t="shared" si="6"/>
        <v>67455.19302431964</v>
      </c>
      <c r="R35">
        <f t="shared" si="7"/>
        <v>1349.1038604863929</v>
      </c>
      <c r="S35">
        <f t="shared" si="8"/>
        <v>66106.089163833254</v>
      </c>
      <c r="T35">
        <f t="shared" si="9"/>
        <v>58956.580997861311</v>
      </c>
      <c r="U35">
        <f t="shared" si="10"/>
        <v>33447.551207095894</v>
      </c>
      <c r="V35">
        <f t="shared" si="11"/>
        <v>785.42488322689553</v>
      </c>
      <c r="W35">
        <f t="shared" si="12"/>
        <v>93189.557088184098</v>
      </c>
      <c r="X35">
        <f t="shared" si="13"/>
        <v>96310.79063983573</v>
      </c>
    </row>
    <row r="36" spans="1:24" x14ac:dyDescent="0.3">
      <c r="A36">
        <v>34</v>
      </c>
      <c r="B36">
        <f>IF(A36&gt;0,EOMONTH(B35,1),INDEX(extract[VALUATION_DATE], 1))</f>
        <v>46326</v>
      </c>
      <c r="C36">
        <f>IF(A36=0,DAYS360(INDEX(extract[ISSUE_DATE], 1),B36)/30,C35+1)</f>
        <v>52</v>
      </c>
      <c r="D36">
        <f t="shared" si="0"/>
        <v>5</v>
      </c>
      <c r="E36">
        <f>INDEX(extract[ISSUE_AGE], 1)+D36-1</f>
        <v>52</v>
      </c>
      <c r="F36">
        <f>INDEX(mortality_0[PROBABILITY],MATCH(E36, mortality_0[AGE]))</f>
        <v>4.3119999999999999E-3</v>
      </c>
      <c r="G36">
        <f t="shared" si="1"/>
        <v>3.6004545836854085E-4</v>
      </c>
      <c r="H36">
        <f>INDEX(valuation_rate_0[rate],0+1)</f>
        <v>4.2500000000000003E-2</v>
      </c>
      <c r="I36">
        <f t="shared" si="2"/>
        <v>0.88875997145236141</v>
      </c>
      <c r="J36">
        <f>IF(A36&gt;0,J35+L35-M35-N35,INDEX(extract[FUND_VALUE], 1))</f>
        <v>67486.862742052108</v>
      </c>
      <c r="K36">
        <f>IF((B36&lt;INDEX(extract[GUARANTEE_END], 1)),INDEX(extract[CURRENT_RATE], 1),INDEX(extract[MINIMUM_RATE], 1))</f>
        <v>0.01</v>
      </c>
      <c r="L36">
        <f t="shared" si="3"/>
        <v>55.982924862180177</v>
      </c>
      <c r="M36">
        <f t="shared" si="4"/>
        <v>24.298338429816951</v>
      </c>
      <c r="N36">
        <f>IF((A36=0),INDEX(extract[AVAILABLE_FPWD], 1),(IF(MOD(C36, 12)=0,J36*INDEX(extract[FREE_PWD_PERCENT], 1),0)))</f>
        <v>0</v>
      </c>
      <c r="O36">
        <f>IF((D36&lt;=INDEX(surr_charge_sch_0[POLICY_YEAR],COUNTA(surr_charge_sch_0[POLICY_YEAR]))),INDEX(surr_charge_sch_0[SURRENDER_CHARGE_PERCENT],MATCH(D36, surr_charge_sch_0[POLICY_YEAR])),INDEX(surr_charge_sch_0[SURRENDER_CHARGE_PERCENT],COUNTA(surr_charge_sch_0[SURRENDER_CHARGE_PERCENT])))</f>
        <v>0.02</v>
      </c>
      <c r="P36">
        <f t="shared" si="5"/>
        <v>0</v>
      </c>
      <c r="Q36">
        <f t="shared" si="6"/>
        <v>67486.862742052108</v>
      </c>
      <c r="R36">
        <f t="shared" si="7"/>
        <v>1349.7372548410422</v>
      </c>
      <c r="S36">
        <f t="shared" si="8"/>
        <v>66137.125487211073</v>
      </c>
      <c r="T36">
        <f t="shared" si="9"/>
        <v>58780.029759954959</v>
      </c>
      <c r="U36">
        <f t="shared" si="10"/>
        <v>33447.551207095894</v>
      </c>
      <c r="V36">
        <f t="shared" si="11"/>
        <v>807.08513754242301</v>
      </c>
      <c r="W36">
        <f t="shared" si="12"/>
        <v>93034.666104593285</v>
      </c>
      <c r="X36">
        <f t="shared" si="13"/>
        <v>96310.79063983573</v>
      </c>
    </row>
    <row r="37" spans="1:24" x14ac:dyDescent="0.3">
      <c r="A37">
        <v>35</v>
      </c>
      <c r="B37">
        <f>IF(A37&gt;0,EOMONTH(B36,1),INDEX(extract[VALUATION_DATE], 1))</f>
        <v>46356</v>
      </c>
      <c r="C37">
        <f>IF(A37=0,DAYS360(INDEX(extract[ISSUE_DATE], 1),B37)/30,C36+1)</f>
        <v>53</v>
      </c>
      <c r="D37">
        <f t="shared" si="0"/>
        <v>5</v>
      </c>
      <c r="E37">
        <f>INDEX(extract[ISSUE_AGE], 1)+D37-1</f>
        <v>52</v>
      </c>
      <c r="F37">
        <f>INDEX(mortality_0[PROBABILITY],MATCH(E37, mortality_0[AGE]))</f>
        <v>4.3119999999999999E-3</v>
      </c>
      <c r="G37">
        <f t="shared" si="1"/>
        <v>3.6004545836854085E-4</v>
      </c>
      <c r="H37">
        <f>INDEX(valuation_rate_0[rate],0+1)</f>
        <v>4.2500000000000003E-2</v>
      </c>
      <c r="I37">
        <f t="shared" si="2"/>
        <v>0.88568267143577351</v>
      </c>
      <c r="J37">
        <f>IF(A37&gt;0,J36+L36-M36-N36,INDEX(extract[FUND_VALUE], 1))</f>
        <v>67518.547328484477</v>
      </c>
      <c r="K37">
        <f>IF((B37&lt;INDEX(extract[GUARANTEE_END], 1)),INDEX(extract[CURRENT_RATE], 1),INDEX(extract[MINIMUM_RATE], 1))</f>
        <v>0.01</v>
      </c>
      <c r="L37">
        <f t="shared" si="3"/>
        <v>56.009208434263122</v>
      </c>
      <c r="M37">
        <f t="shared" si="4"/>
        <v>24.309746321262214</v>
      </c>
      <c r="N37">
        <f>IF((A37=0),INDEX(extract[AVAILABLE_FPWD], 1),(IF(MOD(C37, 12)=0,J37*INDEX(extract[FREE_PWD_PERCENT], 1),0)))</f>
        <v>0</v>
      </c>
      <c r="O37">
        <f>IF((D37&lt;=INDEX(surr_charge_sch_0[POLICY_YEAR],COUNTA(surr_charge_sch_0[POLICY_YEAR]))),INDEX(surr_charge_sch_0[SURRENDER_CHARGE_PERCENT],MATCH(D37, surr_charge_sch_0[POLICY_YEAR])),INDEX(surr_charge_sch_0[SURRENDER_CHARGE_PERCENT],COUNTA(surr_charge_sch_0[SURRENDER_CHARGE_PERCENT])))</f>
        <v>0.02</v>
      </c>
      <c r="P37">
        <f t="shared" si="5"/>
        <v>0</v>
      </c>
      <c r="Q37">
        <f t="shared" si="6"/>
        <v>67518.547328484477</v>
      </c>
      <c r="R37">
        <f t="shared" si="7"/>
        <v>1350.3709465696895</v>
      </c>
      <c r="S37">
        <f t="shared" si="8"/>
        <v>66168.176381914789</v>
      </c>
      <c r="T37">
        <f t="shared" si="9"/>
        <v>58604.007221967746</v>
      </c>
      <c r="U37">
        <f t="shared" si="10"/>
        <v>33447.551207095894</v>
      </c>
      <c r="V37">
        <f t="shared" si="11"/>
        <v>828.68052811164694</v>
      </c>
      <c r="W37">
        <f t="shared" si="12"/>
        <v>92880.238957175301</v>
      </c>
      <c r="X37">
        <f t="shared" si="13"/>
        <v>96310.79063983573</v>
      </c>
    </row>
    <row r="38" spans="1:24" x14ac:dyDescent="0.3">
      <c r="A38">
        <v>36</v>
      </c>
      <c r="B38">
        <f>IF(A38&gt;0,EOMONTH(B37,1),INDEX(extract[VALUATION_DATE], 1))</f>
        <v>46387</v>
      </c>
      <c r="C38">
        <f>IF(A38=0,DAYS360(INDEX(extract[ISSUE_DATE], 1),B38)/30,C37+1)</f>
        <v>54</v>
      </c>
      <c r="D38">
        <f t="shared" si="0"/>
        <v>5</v>
      </c>
      <c r="E38">
        <f>INDEX(extract[ISSUE_AGE], 1)+D38-1</f>
        <v>52</v>
      </c>
      <c r="F38">
        <f>INDEX(mortality_0[PROBABILITY],MATCH(E38, mortality_0[AGE]))</f>
        <v>4.3119999999999999E-3</v>
      </c>
      <c r="G38">
        <f t="shared" si="1"/>
        <v>3.6004545836854085E-4</v>
      </c>
      <c r="H38">
        <f>INDEX(valuation_rate_0[rate],0+1)</f>
        <v>4.2500000000000003E-2</v>
      </c>
      <c r="I38">
        <f t="shared" si="2"/>
        <v>0.88261602646182513</v>
      </c>
      <c r="J38">
        <f>IF(A38&gt;0,J37+L37-M37-N37,INDEX(extract[FUND_VALUE], 1))</f>
        <v>67550.246790597477</v>
      </c>
      <c r="K38">
        <f>IF((B38&lt;INDEX(extract[GUARANTEE_END], 1)),INDEX(extract[CURRENT_RATE], 1),INDEX(extract[MINIMUM_RATE], 1))</f>
        <v>0.01</v>
      </c>
      <c r="L38">
        <f t="shared" si="3"/>
        <v>56.035504346290125</v>
      </c>
      <c r="M38">
        <f t="shared" si="4"/>
        <v>24.321159568628723</v>
      </c>
      <c r="N38">
        <f>IF((A38=0),INDEX(extract[AVAILABLE_FPWD], 1),(IF(MOD(C38, 12)=0,J38*INDEX(extract[FREE_PWD_PERCENT], 1),0)))</f>
        <v>0</v>
      </c>
      <c r="O38">
        <f>IF((D38&lt;=INDEX(surr_charge_sch_0[POLICY_YEAR],COUNTA(surr_charge_sch_0[POLICY_YEAR]))),INDEX(surr_charge_sch_0[SURRENDER_CHARGE_PERCENT],MATCH(D38, surr_charge_sch_0[POLICY_YEAR])),INDEX(surr_charge_sch_0[SURRENDER_CHARGE_PERCENT],COUNTA(surr_charge_sch_0[SURRENDER_CHARGE_PERCENT])))</f>
        <v>0.02</v>
      </c>
      <c r="P38">
        <f t="shared" si="5"/>
        <v>0</v>
      </c>
      <c r="Q38">
        <f t="shared" si="6"/>
        <v>67550.246790597477</v>
      </c>
      <c r="R38">
        <f t="shared" si="7"/>
        <v>1351.0049358119495</v>
      </c>
      <c r="S38">
        <f t="shared" si="8"/>
        <v>66199.241854785534</v>
      </c>
      <c r="T38">
        <f t="shared" si="9"/>
        <v>58428.511800656153</v>
      </c>
      <c r="U38">
        <f t="shared" si="10"/>
        <v>33447.551207095894</v>
      </c>
      <c r="V38">
        <f t="shared" si="11"/>
        <v>850.21124917538839</v>
      </c>
      <c r="W38">
        <f t="shared" si="12"/>
        <v>92726.274256927441</v>
      </c>
      <c r="X38">
        <f t="shared" si="13"/>
        <v>96310.79063983573</v>
      </c>
    </row>
    <row r="39" spans="1:24" x14ac:dyDescent="0.3">
      <c r="A39">
        <v>37</v>
      </c>
      <c r="B39">
        <f>IF(A39&gt;0,EOMONTH(B38,1),INDEX(extract[VALUATION_DATE], 1))</f>
        <v>46418</v>
      </c>
      <c r="C39">
        <f>IF(A39=0,DAYS360(INDEX(extract[ISSUE_DATE], 1),B39)/30,C38+1)</f>
        <v>55</v>
      </c>
      <c r="D39">
        <f t="shared" si="0"/>
        <v>5</v>
      </c>
      <c r="E39">
        <f>INDEX(extract[ISSUE_AGE], 1)+D39-1</f>
        <v>52</v>
      </c>
      <c r="F39">
        <f>INDEX(mortality_0[PROBABILITY],MATCH(E39, mortality_0[AGE]))</f>
        <v>4.3119999999999999E-3</v>
      </c>
      <c r="G39">
        <f t="shared" si="1"/>
        <v>3.6004545836854085E-4</v>
      </c>
      <c r="H39">
        <f>INDEX(valuation_rate_0[rate],0+1)</f>
        <v>4.2500000000000003E-2</v>
      </c>
      <c r="I39">
        <f t="shared" si="2"/>
        <v>0.87955999963780729</v>
      </c>
      <c r="J39">
        <f>IF(A39&gt;0,J38+L38-M38-N38,INDEX(extract[FUND_VALUE], 1))</f>
        <v>67581.961135375139</v>
      </c>
      <c r="K39">
        <f>IF((B39&lt;INDEX(extract[GUARANTEE_END], 1)),INDEX(extract[CURRENT_RATE], 1),INDEX(extract[MINIMUM_RATE], 1))</f>
        <v>0.01</v>
      </c>
      <c r="L39">
        <f t="shared" si="3"/>
        <v>56.061812604054715</v>
      </c>
      <c r="M39">
        <f t="shared" si="4"/>
        <v>24.332578174431056</v>
      </c>
      <c r="N39">
        <f>IF((A39=0),INDEX(extract[AVAILABLE_FPWD], 1),(IF(MOD(C39, 12)=0,J39*INDEX(extract[FREE_PWD_PERCENT], 1),0)))</f>
        <v>0</v>
      </c>
      <c r="O39">
        <f>IF((D39&lt;=INDEX(surr_charge_sch_0[POLICY_YEAR],COUNTA(surr_charge_sch_0[POLICY_YEAR]))),INDEX(surr_charge_sch_0[SURRENDER_CHARGE_PERCENT],MATCH(D39, surr_charge_sch_0[POLICY_YEAR])),INDEX(surr_charge_sch_0[SURRENDER_CHARGE_PERCENT],COUNTA(surr_charge_sch_0[SURRENDER_CHARGE_PERCENT])))</f>
        <v>0.02</v>
      </c>
      <c r="P39">
        <f t="shared" si="5"/>
        <v>0</v>
      </c>
      <c r="Q39">
        <f t="shared" si="6"/>
        <v>67581.961135375139</v>
      </c>
      <c r="R39">
        <f t="shared" si="7"/>
        <v>1351.6392227075028</v>
      </c>
      <c r="S39">
        <f t="shared" si="8"/>
        <v>66230.321912667641</v>
      </c>
      <c r="T39">
        <f t="shared" si="9"/>
        <v>58253.54191751781</v>
      </c>
      <c r="U39">
        <f t="shared" si="10"/>
        <v>33447.551207095894</v>
      </c>
      <c r="V39">
        <f t="shared" si="11"/>
        <v>871.67749439279544</v>
      </c>
      <c r="W39">
        <f t="shared" si="12"/>
        <v>92572.770619006493</v>
      </c>
      <c r="X39">
        <f t="shared" si="13"/>
        <v>96310.79063983573</v>
      </c>
    </row>
    <row r="40" spans="1:24" x14ac:dyDescent="0.3">
      <c r="A40">
        <v>38</v>
      </c>
      <c r="B40">
        <f>IF(A40&gt;0,EOMONTH(B39,1),INDEX(extract[VALUATION_DATE], 1))</f>
        <v>46446</v>
      </c>
      <c r="C40">
        <f>IF(A40=0,DAYS360(INDEX(extract[ISSUE_DATE], 1),B40)/30,C39+1)</f>
        <v>56</v>
      </c>
      <c r="D40">
        <f t="shared" si="0"/>
        <v>5</v>
      </c>
      <c r="E40">
        <f>INDEX(extract[ISSUE_AGE], 1)+D40-1</f>
        <v>52</v>
      </c>
      <c r="F40">
        <f>INDEX(mortality_0[PROBABILITY],MATCH(E40, mortality_0[AGE]))</f>
        <v>4.3119999999999999E-3</v>
      </c>
      <c r="G40">
        <f t="shared" si="1"/>
        <v>3.6004545836854085E-4</v>
      </c>
      <c r="H40">
        <f>INDEX(valuation_rate_0[rate],0+1)</f>
        <v>4.2500000000000003E-2</v>
      </c>
      <c r="I40">
        <f t="shared" si="2"/>
        <v>0.87651455419875091</v>
      </c>
      <c r="J40">
        <f>IF(A40&gt;0,J39+L39-M39-N39,INDEX(extract[FUND_VALUE], 1))</f>
        <v>67613.690369804754</v>
      </c>
      <c r="K40">
        <f>IF((B40&lt;INDEX(extract[GUARANTEE_END], 1)),INDEX(extract[CURRENT_RATE], 1),INDEX(extract[MINIMUM_RATE], 1))</f>
        <v>0.01</v>
      </c>
      <c r="L40">
        <f t="shared" si="3"/>
        <v>56.088133213353103</v>
      </c>
      <c r="M40">
        <f t="shared" si="4"/>
        <v>24.344002141184948</v>
      </c>
      <c r="N40">
        <f>IF((A40=0),INDEX(extract[AVAILABLE_FPWD], 1),(IF(MOD(C40, 12)=0,J40*INDEX(extract[FREE_PWD_PERCENT], 1),0)))</f>
        <v>0</v>
      </c>
      <c r="O40">
        <f>IF((D40&lt;=INDEX(surr_charge_sch_0[POLICY_YEAR],COUNTA(surr_charge_sch_0[POLICY_YEAR]))),INDEX(surr_charge_sch_0[SURRENDER_CHARGE_PERCENT],MATCH(D40, surr_charge_sch_0[POLICY_YEAR])),INDEX(surr_charge_sch_0[SURRENDER_CHARGE_PERCENT],COUNTA(surr_charge_sch_0[SURRENDER_CHARGE_PERCENT])))</f>
        <v>0.02</v>
      </c>
      <c r="P40">
        <f t="shared" si="5"/>
        <v>0</v>
      </c>
      <c r="Q40">
        <f t="shared" si="6"/>
        <v>67613.690369804754</v>
      </c>
      <c r="R40">
        <f t="shared" si="7"/>
        <v>1352.2738073960952</v>
      </c>
      <c r="S40">
        <f t="shared" si="8"/>
        <v>66261.41656240866</v>
      </c>
      <c r="T40">
        <f t="shared" si="9"/>
        <v>58079.095998777353</v>
      </c>
      <c r="U40">
        <f t="shared" si="10"/>
        <v>33447.551207095894</v>
      </c>
      <c r="V40">
        <f t="shared" si="11"/>
        <v>893.07945684308493</v>
      </c>
      <c r="W40">
        <f t="shared" si="12"/>
        <v>92419.726662716334</v>
      </c>
      <c r="X40">
        <f t="shared" si="13"/>
        <v>96310.79063983573</v>
      </c>
    </row>
    <row r="41" spans="1:24" x14ac:dyDescent="0.3">
      <c r="A41">
        <v>39</v>
      </c>
      <c r="B41">
        <f>IF(A41&gt;0,EOMONTH(B40,1),INDEX(extract[VALUATION_DATE], 1))</f>
        <v>46477</v>
      </c>
      <c r="C41">
        <f>IF(A41=0,DAYS360(INDEX(extract[ISSUE_DATE], 1),B41)/30,C40+1)</f>
        <v>57</v>
      </c>
      <c r="D41">
        <f t="shared" si="0"/>
        <v>5</v>
      </c>
      <c r="E41">
        <f>INDEX(extract[ISSUE_AGE], 1)+D41-1</f>
        <v>52</v>
      </c>
      <c r="F41">
        <f>INDEX(mortality_0[PROBABILITY],MATCH(E41, mortality_0[AGE]))</f>
        <v>4.3119999999999999E-3</v>
      </c>
      <c r="G41">
        <f t="shared" si="1"/>
        <v>3.6004545836854085E-4</v>
      </c>
      <c r="H41">
        <f>INDEX(valuation_rate_0[rate],0+1)</f>
        <v>4.2500000000000003E-2</v>
      </c>
      <c r="I41">
        <f t="shared" si="2"/>
        <v>0.8734796535069842</v>
      </c>
      <c r="J41">
        <f>IF(A41&gt;0,J40+L40-M40-N40,INDEX(extract[FUND_VALUE], 1))</f>
        <v>67645.434500876931</v>
      </c>
      <c r="K41">
        <f>IF((B41&lt;INDEX(extract[GUARANTEE_END], 1)),INDEX(extract[CURRENT_RATE], 1),INDEX(extract[MINIMUM_RATE], 1))</f>
        <v>0.01</v>
      </c>
      <c r="L41">
        <f t="shared" si="3"/>
        <v>56.114466179984269</v>
      </c>
      <c r="M41">
        <f t="shared" si="4"/>
        <v>24.355431471407343</v>
      </c>
      <c r="N41">
        <f>IF((A41=0),INDEX(extract[AVAILABLE_FPWD], 1),(IF(MOD(C41, 12)=0,J41*INDEX(extract[FREE_PWD_PERCENT], 1),0)))</f>
        <v>0</v>
      </c>
      <c r="O41">
        <f>IF((D41&lt;=INDEX(surr_charge_sch_0[POLICY_YEAR],COUNTA(surr_charge_sch_0[POLICY_YEAR]))),INDEX(surr_charge_sch_0[SURRENDER_CHARGE_PERCENT],MATCH(D41, surr_charge_sch_0[POLICY_YEAR])),INDEX(surr_charge_sch_0[SURRENDER_CHARGE_PERCENT],COUNTA(surr_charge_sch_0[SURRENDER_CHARGE_PERCENT])))</f>
        <v>0.02</v>
      </c>
      <c r="P41">
        <f t="shared" si="5"/>
        <v>0</v>
      </c>
      <c r="Q41">
        <f t="shared" si="6"/>
        <v>67645.434500876931</v>
      </c>
      <c r="R41">
        <f t="shared" si="7"/>
        <v>1352.9086900175387</v>
      </c>
      <c r="S41">
        <f t="shared" si="8"/>
        <v>66292.525810859399</v>
      </c>
      <c r="T41">
        <f t="shared" si="9"/>
        <v>57905.172475372274</v>
      </c>
      <c r="U41">
        <f t="shared" si="10"/>
        <v>33447.551207095894</v>
      </c>
      <c r="V41">
        <f t="shared" si="11"/>
        <v>914.41732902727904</v>
      </c>
      <c r="W41">
        <f t="shared" si="12"/>
        <v>92267.141011495449</v>
      </c>
      <c r="X41">
        <f t="shared" si="13"/>
        <v>96310.79063983573</v>
      </c>
    </row>
    <row r="42" spans="1:24" x14ac:dyDescent="0.3">
      <c r="A42">
        <v>40</v>
      </c>
      <c r="B42">
        <f>IF(A42&gt;0,EOMONTH(B41,1),INDEX(extract[VALUATION_DATE], 1))</f>
        <v>46507</v>
      </c>
      <c r="C42">
        <f>IF(A42=0,DAYS360(INDEX(extract[ISSUE_DATE], 1),B42)/30,C41+1)</f>
        <v>58</v>
      </c>
      <c r="D42">
        <f t="shared" si="0"/>
        <v>5</v>
      </c>
      <c r="E42">
        <f>INDEX(extract[ISSUE_AGE], 1)+D42-1</f>
        <v>52</v>
      </c>
      <c r="F42">
        <f>INDEX(mortality_0[PROBABILITY],MATCH(E42, mortality_0[AGE]))</f>
        <v>4.3119999999999999E-3</v>
      </c>
      <c r="G42">
        <f t="shared" si="1"/>
        <v>3.6004545836854085E-4</v>
      </c>
      <c r="H42">
        <f>INDEX(valuation_rate_0[rate],0+1)</f>
        <v>4.2500000000000003E-2</v>
      </c>
      <c r="I42">
        <f t="shared" si="2"/>
        <v>0.87045526105169202</v>
      </c>
      <c r="J42">
        <f>IF(A42&gt;0,J41+L41-M41-N41,INDEX(extract[FUND_VALUE], 1))</f>
        <v>67677.193535585495</v>
      </c>
      <c r="K42">
        <f>IF((B42&lt;INDEX(extract[GUARANTEE_END], 1)),INDEX(extract[CURRENT_RATE], 1),INDEX(extract[MINIMUM_RATE], 1))</f>
        <v>0.01</v>
      </c>
      <c r="L42">
        <f t="shared" si="3"/>
        <v>56.140811509749867</v>
      </c>
      <c r="M42">
        <f t="shared" si="4"/>
        <v>24.36686616761633</v>
      </c>
      <c r="N42">
        <f>IF((A42=0),INDEX(extract[AVAILABLE_FPWD], 1),(IF(MOD(C42, 12)=0,J42*INDEX(extract[FREE_PWD_PERCENT], 1),0)))</f>
        <v>0</v>
      </c>
      <c r="O42">
        <f>IF((D42&lt;=INDEX(surr_charge_sch_0[POLICY_YEAR],COUNTA(surr_charge_sch_0[POLICY_YEAR]))),INDEX(surr_charge_sch_0[SURRENDER_CHARGE_PERCENT],MATCH(D42, surr_charge_sch_0[POLICY_YEAR])),INDEX(surr_charge_sch_0[SURRENDER_CHARGE_PERCENT],COUNTA(surr_charge_sch_0[SURRENDER_CHARGE_PERCENT])))</f>
        <v>0.02</v>
      </c>
      <c r="P42">
        <f t="shared" si="5"/>
        <v>0</v>
      </c>
      <c r="Q42">
        <f t="shared" si="6"/>
        <v>67677.193535585495</v>
      </c>
      <c r="R42">
        <f t="shared" si="7"/>
        <v>1353.5438707117098</v>
      </c>
      <c r="S42">
        <f t="shared" si="8"/>
        <v>66323.649664873781</v>
      </c>
      <c r="T42">
        <f t="shared" si="9"/>
        <v>57731.769782938674</v>
      </c>
      <c r="U42">
        <f t="shared" si="10"/>
        <v>33447.551207095894</v>
      </c>
      <c r="V42">
        <f t="shared" si="11"/>
        <v>935.69130286993698</v>
      </c>
      <c r="W42">
        <f t="shared" si="12"/>
        <v>92115.012292904503</v>
      </c>
      <c r="X42">
        <f t="shared" si="13"/>
        <v>96310.79063983573</v>
      </c>
    </row>
    <row r="43" spans="1:24" x14ac:dyDescent="0.3">
      <c r="A43">
        <v>41</v>
      </c>
      <c r="B43">
        <f>IF(A43&gt;0,EOMONTH(B42,1),INDEX(extract[VALUATION_DATE], 1))</f>
        <v>46538</v>
      </c>
      <c r="C43">
        <f>IF(A43=0,DAYS360(INDEX(extract[ISSUE_DATE], 1),B43)/30,C42+1)</f>
        <v>59</v>
      </c>
      <c r="D43">
        <f t="shared" si="0"/>
        <v>5</v>
      </c>
      <c r="E43">
        <f>INDEX(extract[ISSUE_AGE], 1)+D43-1</f>
        <v>52</v>
      </c>
      <c r="F43">
        <f>INDEX(mortality_0[PROBABILITY],MATCH(E43, mortality_0[AGE]))</f>
        <v>4.3119999999999999E-3</v>
      </c>
      <c r="G43">
        <f t="shared" si="1"/>
        <v>3.6004545836854085E-4</v>
      </c>
      <c r="H43">
        <f>INDEX(valuation_rate_0[rate],0+1)</f>
        <v>4.2500000000000003E-2</v>
      </c>
      <c r="I43">
        <f t="shared" si="2"/>
        <v>0.86744134044847665</v>
      </c>
      <c r="J43">
        <f>IF(A43&gt;0,J42+L42-M42-N42,INDEX(extract[FUND_VALUE], 1))</f>
        <v>67708.967480927618</v>
      </c>
      <c r="K43">
        <f>IF((B43&lt;INDEX(extract[GUARANTEE_END], 1)),INDEX(extract[CURRENT_RATE], 1),INDEX(extract[MINIMUM_RATE], 1))</f>
        <v>0.01</v>
      </c>
      <c r="L43">
        <f t="shared" si="3"/>
        <v>56.167169208454311</v>
      </c>
      <c r="M43">
        <f t="shared" si="4"/>
        <v>24.378306232331212</v>
      </c>
      <c r="N43">
        <f>IF((A43=0),INDEX(extract[AVAILABLE_FPWD], 1),(IF(MOD(C43, 12)=0,J43*INDEX(extract[FREE_PWD_PERCENT], 1),0)))</f>
        <v>0</v>
      </c>
      <c r="O43">
        <f>IF((D43&lt;=INDEX(surr_charge_sch_0[POLICY_YEAR],COUNTA(surr_charge_sch_0[POLICY_YEAR]))),INDEX(surr_charge_sch_0[SURRENDER_CHARGE_PERCENT],MATCH(D43, surr_charge_sch_0[POLICY_YEAR])),INDEX(surr_charge_sch_0[SURRENDER_CHARGE_PERCENT],COUNTA(surr_charge_sch_0[SURRENDER_CHARGE_PERCENT])))</f>
        <v>0.02</v>
      </c>
      <c r="P43">
        <f t="shared" si="5"/>
        <v>0</v>
      </c>
      <c r="Q43">
        <f t="shared" si="6"/>
        <v>67708.967480927618</v>
      </c>
      <c r="R43">
        <f t="shared" si="7"/>
        <v>1354.1793496185524</v>
      </c>
      <c r="S43">
        <f t="shared" si="8"/>
        <v>66354.788131309062</v>
      </c>
      <c r="T43">
        <f t="shared" si="9"/>
        <v>57558.886361797398</v>
      </c>
      <c r="U43">
        <f t="shared" si="10"/>
        <v>33447.551207095894</v>
      </c>
      <c r="V43">
        <f t="shared" si="11"/>
        <v>956.90156972088107</v>
      </c>
      <c r="W43">
        <f t="shared" si="12"/>
        <v>91963.339138614174</v>
      </c>
      <c r="X43">
        <f t="shared" si="13"/>
        <v>96310.79063983573</v>
      </c>
    </row>
    <row r="44" spans="1:24" x14ac:dyDescent="0.3">
      <c r="A44">
        <v>42</v>
      </c>
      <c r="B44">
        <f>IF(A44&gt;0,EOMONTH(B43,1),INDEX(extract[VALUATION_DATE], 1))</f>
        <v>46568</v>
      </c>
      <c r="C44">
        <f>IF(A44=0,DAYS360(INDEX(extract[ISSUE_DATE], 1),B44)/30,C43+1)</f>
        <v>60</v>
      </c>
      <c r="D44">
        <f t="shared" si="0"/>
        <v>6</v>
      </c>
      <c r="E44">
        <f>INDEX(extract[ISSUE_AGE], 1)+D44-1</f>
        <v>53</v>
      </c>
      <c r="F44">
        <f>INDEX(mortality_0[PROBABILITY],MATCH(E44, mortality_0[AGE]))</f>
        <v>4.6629999999999996E-3</v>
      </c>
      <c r="G44">
        <f t="shared" si="1"/>
        <v>3.894162994404482E-4</v>
      </c>
      <c r="H44">
        <f>INDEX(valuation_rate_0[rate],0+1)</f>
        <v>4.2500000000000003E-2</v>
      </c>
      <c r="I44">
        <f t="shared" si="2"/>
        <v>0.86443785543892004</v>
      </c>
      <c r="J44">
        <f>IF(A44&gt;0,J43+L43-M43-N43,INDEX(extract[FUND_VALUE], 1))</f>
        <v>67740.756343903733</v>
      </c>
      <c r="K44">
        <f>IF((B44&lt;INDEX(extract[GUARANTEE_END], 1)),INDEX(extract[CURRENT_RATE], 1),INDEX(extract[MINIMUM_RATE], 1))</f>
        <v>0.01</v>
      </c>
      <c r="L44">
        <f t="shared" si="3"/>
        <v>56.193539281904727</v>
      </c>
      <c r="M44">
        <f t="shared" si="4"/>
        <v>26.379354656740055</v>
      </c>
      <c r="N44">
        <f>IF((A44=0),INDEX(extract[AVAILABLE_FPWD], 1),(IF(MOD(C44, 12)=0,J44*INDEX(extract[FREE_PWD_PERCENT], 1),0)))</f>
        <v>6774.075634390374</v>
      </c>
      <c r="O44">
        <f>IF((D44&lt;=INDEX(surr_charge_sch_0[POLICY_YEAR],COUNTA(surr_charge_sch_0[POLICY_YEAR]))),INDEX(surr_charge_sch_0[SURRENDER_CHARGE_PERCENT],MATCH(D44, surr_charge_sch_0[POLICY_YEAR])),INDEX(surr_charge_sch_0[SURRENDER_CHARGE_PERCENT],COUNTA(surr_charge_sch_0[SURRENDER_CHARGE_PERCENT])))</f>
        <v>0.01</v>
      </c>
      <c r="P44">
        <f t="shared" si="5"/>
        <v>6774.075634390374</v>
      </c>
      <c r="Q44">
        <f t="shared" si="6"/>
        <v>60966.680709513355</v>
      </c>
      <c r="R44">
        <f t="shared" si="7"/>
        <v>609.66680709513355</v>
      </c>
      <c r="S44">
        <f t="shared" si="8"/>
        <v>67131.089536808606</v>
      </c>
      <c r="T44">
        <f t="shared" si="9"/>
        <v>58030.655072476955</v>
      </c>
      <c r="U44">
        <f t="shared" si="10"/>
        <v>33447.551207095894</v>
      </c>
      <c r="V44">
        <f t="shared" si="11"/>
        <v>978.04832035691788</v>
      </c>
      <c r="W44">
        <f t="shared" si="12"/>
        <v>92456.254599929773</v>
      </c>
      <c r="X44">
        <f t="shared" si="13"/>
        <v>96310.79063983573</v>
      </c>
    </row>
    <row r="45" spans="1:24" x14ac:dyDescent="0.3">
      <c r="A45">
        <v>43</v>
      </c>
      <c r="B45">
        <f>IF(A45&gt;0,EOMONTH(B44,1),INDEX(extract[VALUATION_DATE], 1))</f>
        <v>46599</v>
      </c>
      <c r="C45">
        <f>IF(A45=0,DAYS360(INDEX(extract[ISSUE_DATE], 1),B45)/30,C44+1)</f>
        <v>61</v>
      </c>
      <c r="D45">
        <f t="shared" si="0"/>
        <v>6</v>
      </c>
      <c r="E45">
        <f>INDEX(extract[ISSUE_AGE], 1)+D45-1</f>
        <v>53</v>
      </c>
      <c r="F45">
        <f>INDEX(mortality_0[PROBABILITY],MATCH(E45, mortality_0[AGE]))</f>
        <v>4.6629999999999996E-3</v>
      </c>
      <c r="G45">
        <f t="shared" si="1"/>
        <v>3.894162994404482E-4</v>
      </c>
      <c r="H45">
        <f>INDEX(valuation_rate_0[rate],0+1)</f>
        <v>4.2500000000000003E-2</v>
      </c>
      <c r="I45">
        <f t="shared" si="2"/>
        <v>0.86144476989014773</v>
      </c>
      <c r="J45">
        <f>IF(A45&gt;0,J44+L44-M44-N44,INDEX(extract[FUND_VALUE], 1))</f>
        <v>60996.494894138508</v>
      </c>
      <c r="K45">
        <f>IF((B45&lt;INDEX(extract[GUARANTEE_END], 1)),INDEX(extract[CURRENT_RATE], 1),INDEX(extract[MINIMUM_RATE], 1))</f>
        <v>0.01</v>
      </c>
      <c r="L45">
        <f t="shared" si="3"/>
        <v>50.598917356208972</v>
      </c>
      <c r="M45">
        <f t="shared" si="4"/>
        <v>23.753029320513612</v>
      </c>
      <c r="N45">
        <f>IF((A45=0),INDEX(extract[AVAILABLE_FPWD], 1),(IF(MOD(C45, 12)=0,J45*INDEX(extract[FREE_PWD_PERCENT], 1),0)))</f>
        <v>0</v>
      </c>
      <c r="O45">
        <f>IF((D45&lt;=INDEX(surr_charge_sch_0[POLICY_YEAR],COUNTA(surr_charge_sch_0[POLICY_YEAR]))),INDEX(surr_charge_sch_0[SURRENDER_CHARGE_PERCENT],MATCH(D45, surr_charge_sch_0[POLICY_YEAR])),INDEX(surr_charge_sch_0[SURRENDER_CHARGE_PERCENT],COUNTA(surr_charge_sch_0[SURRENDER_CHARGE_PERCENT])))</f>
        <v>0.01</v>
      </c>
      <c r="P45">
        <f t="shared" si="5"/>
        <v>0</v>
      </c>
      <c r="Q45">
        <f t="shared" si="6"/>
        <v>60996.494894138508</v>
      </c>
      <c r="R45">
        <f t="shared" si="7"/>
        <v>609.96494894138505</v>
      </c>
      <c r="S45">
        <f t="shared" si="8"/>
        <v>60386.529945197122</v>
      </c>
      <c r="T45">
        <f t="shared" si="9"/>
        <v>52019.660393104852</v>
      </c>
      <c r="U45">
        <f t="shared" si="10"/>
        <v>39303.318621069353</v>
      </c>
      <c r="V45">
        <f t="shared" si="11"/>
        <v>1000.851633124253</v>
      </c>
      <c r="W45">
        <f t="shared" si="12"/>
        <v>92323.830647298455</v>
      </c>
      <c r="X45">
        <f t="shared" si="13"/>
        <v>96310.79063983573</v>
      </c>
    </row>
    <row r="46" spans="1:24" x14ac:dyDescent="0.3">
      <c r="A46">
        <v>44</v>
      </c>
      <c r="B46">
        <f>IF(A46&gt;0,EOMONTH(B45,1),INDEX(extract[VALUATION_DATE], 1))</f>
        <v>46630</v>
      </c>
      <c r="C46">
        <f>IF(A46=0,DAYS360(INDEX(extract[ISSUE_DATE], 1),B46)/30,C45+1)</f>
        <v>62</v>
      </c>
      <c r="D46">
        <f t="shared" si="0"/>
        <v>6</v>
      </c>
      <c r="E46">
        <f>INDEX(extract[ISSUE_AGE], 1)+D46-1</f>
        <v>53</v>
      </c>
      <c r="F46">
        <f>INDEX(mortality_0[PROBABILITY],MATCH(E46, mortality_0[AGE]))</f>
        <v>4.6629999999999996E-3</v>
      </c>
      <c r="G46">
        <f t="shared" si="1"/>
        <v>3.894162994404482E-4</v>
      </c>
      <c r="H46">
        <f>INDEX(valuation_rate_0[rate],0+1)</f>
        <v>4.2500000000000003E-2</v>
      </c>
      <c r="I46">
        <f t="shared" si="2"/>
        <v>0.85846204779439395</v>
      </c>
      <c r="J46">
        <f>IF(A46&gt;0,J45+L45-M45-N45,INDEX(extract[FUND_VALUE], 1))</f>
        <v>61023.340782174208</v>
      </c>
      <c r="K46">
        <f>IF((B46&lt;INDEX(extract[GUARANTEE_END], 1)),INDEX(extract[CURRENT_RATE], 1),INDEX(extract[MINIMUM_RATE], 1))</f>
        <v>0.01</v>
      </c>
      <c r="L46">
        <f t="shared" si="3"/>
        <v>50.621187043548048</v>
      </c>
      <c r="M46">
        <f t="shared" si="4"/>
        <v>23.763483546887667</v>
      </c>
      <c r="N46">
        <f>IF((A46=0),INDEX(extract[AVAILABLE_FPWD], 1),(IF(MOD(C46, 12)=0,J46*INDEX(extract[FREE_PWD_PERCENT], 1),0)))</f>
        <v>0</v>
      </c>
      <c r="O46">
        <f>IF((D46&lt;=INDEX(surr_charge_sch_0[POLICY_YEAR],COUNTA(surr_charge_sch_0[POLICY_YEAR]))),INDEX(surr_charge_sch_0[SURRENDER_CHARGE_PERCENT],MATCH(D46, surr_charge_sch_0[POLICY_YEAR])),INDEX(surr_charge_sch_0[SURRENDER_CHARGE_PERCENT],COUNTA(surr_charge_sch_0[SURRENDER_CHARGE_PERCENT])))</f>
        <v>0.01</v>
      </c>
      <c r="P46">
        <f t="shared" si="5"/>
        <v>0</v>
      </c>
      <c r="Q46">
        <f t="shared" si="6"/>
        <v>61023.340782174208</v>
      </c>
      <c r="R46">
        <f t="shared" si="7"/>
        <v>610.23340782174205</v>
      </c>
      <c r="S46">
        <f t="shared" si="8"/>
        <v>60413.107374352468</v>
      </c>
      <c r="T46">
        <f t="shared" si="9"/>
        <v>51862.35987020922</v>
      </c>
      <c r="U46">
        <f t="shared" si="10"/>
        <v>39303.318621069353</v>
      </c>
      <c r="V46">
        <f t="shared" si="11"/>
        <v>1021.3135560014567</v>
      </c>
      <c r="W46">
        <f t="shared" si="12"/>
        <v>92186.992047280044</v>
      </c>
      <c r="X46">
        <f t="shared" si="13"/>
        <v>96310.79063983573</v>
      </c>
    </row>
    <row r="47" spans="1:24" x14ac:dyDescent="0.3">
      <c r="A47">
        <v>45</v>
      </c>
      <c r="B47">
        <f>IF(A47&gt;0,EOMONTH(B46,1),INDEX(extract[VALUATION_DATE], 1))</f>
        <v>46660</v>
      </c>
      <c r="C47">
        <f>IF(A47=0,DAYS360(INDEX(extract[ISSUE_DATE], 1),B47)/30,C46+1)</f>
        <v>63</v>
      </c>
      <c r="D47">
        <f t="shared" si="0"/>
        <v>6</v>
      </c>
      <c r="E47">
        <f>INDEX(extract[ISSUE_AGE], 1)+D47-1</f>
        <v>53</v>
      </c>
      <c r="F47">
        <f>INDEX(mortality_0[PROBABILITY],MATCH(E47, mortality_0[AGE]))</f>
        <v>4.6629999999999996E-3</v>
      </c>
      <c r="G47">
        <f t="shared" si="1"/>
        <v>3.894162994404482E-4</v>
      </c>
      <c r="H47">
        <f>INDEX(valuation_rate_0[rate],0+1)</f>
        <v>4.2500000000000003E-2</v>
      </c>
      <c r="I47">
        <f t="shared" si="2"/>
        <v>0.85548965326856852</v>
      </c>
      <c r="J47">
        <f>IF(A47&gt;0,J46+L46-M46-N46,INDEX(extract[FUND_VALUE], 1))</f>
        <v>61050.198485670873</v>
      </c>
      <c r="K47">
        <f>IF((B47&lt;INDEX(extract[GUARANTEE_END], 1)),INDEX(extract[CURRENT_RATE], 1),INDEX(extract[MINIMUM_RATE], 1))</f>
        <v>0.01</v>
      </c>
      <c r="L47">
        <f t="shared" si="3"/>
        <v>50.643466532262345</v>
      </c>
      <c r="M47">
        <f t="shared" si="4"/>
        <v>23.773942374394807</v>
      </c>
      <c r="N47">
        <f>IF((A47=0),INDEX(extract[AVAILABLE_FPWD], 1),(IF(MOD(C47, 12)=0,J47*INDEX(extract[FREE_PWD_PERCENT], 1),0)))</f>
        <v>0</v>
      </c>
      <c r="O47">
        <f>IF((D47&lt;=INDEX(surr_charge_sch_0[POLICY_YEAR],COUNTA(surr_charge_sch_0[POLICY_YEAR]))),INDEX(surr_charge_sch_0[SURRENDER_CHARGE_PERCENT],MATCH(D47, surr_charge_sch_0[POLICY_YEAR])),INDEX(surr_charge_sch_0[SURRENDER_CHARGE_PERCENT],COUNTA(surr_charge_sch_0[SURRENDER_CHARGE_PERCENT])))</f>
        <v>0.01</v>
      </c>
      <c r="P47">
        <f t="shared" si="5"/>
        <v>0</v>
      </c>
      <c r="Q47">
        <f t="shared" si="6"/>
        <v>61050.198485670873</v>
      </c>
      <c r="R47">
        <f t="shared" si="7"/>
        <v>610.50198485670876</v>
      </c>
      <c r="S47">
        <f t="shared" si="8"/>
        <v>60439.696500814163</v>
      </c>
      <c r="T47">
        <f t="shared" si="9"/>
        <v>51705.535003139019</v>
      </c>
      <c r="U47">
        <f t="shared" si="10"/>
        <v>39303.318621069353</v>
      </c>
      <c r="V47">
        <f t="shared" si="11"/>
        <v>1041.7136047498464</v>
      </c>
      <c r="W47">
        <f t="shared" si="12"/>
        <v>92050.567228958214</v>
      </c>
      <c r="X47">
        <f t="shared" si="13"/>
        <v>96310.79063983573</v>
      </c>
    </row>
    <row r="48" spans="1:24" x14ac:dyDescent="0.3">
      <c r="A48">
        <v>46</v>
      </c>
      <c r="B48">
        <f>IF(A48&gt;0,EOMONTH(B47,1),INDEX(extract[VALUATION_DATE], 1))</f>
        <v>46691</v>
      </c>
      <c r="C48">
        <f>IF(A48=0,DAYS360(INDEX(extract[ISSUE_DATE], 1),B48)/30,C47+1)</f>
        <v>64</v>
      </c>
      <c r="D48">
        <f t="shared" si="0"/>
        <v>6</v>
      </c>
      <c r="E48">
        <f>INDEX(extract[ISSUE_AGE], 1)+D48-1</f>
        <v>53</v>
      </c>
      <c r="F48">
        <f>INDEX(mortality_0[PROBABILITY],MATCH(E48, mortality_0[AGE]))</f>
        <v>4.6629999999999996E-3</v>
      </c>
      <c r="G48">
        <f t="shared" si="1"/>
        <v>3.894162994404482E-4</v>
      </c>
      <c r="H48">
        <f>INDEX(valuation_rate_0[rate],0+1)</f>
        <v>4.2500000000000003E-2</v>
      </c>
      <c r="I48">
        <f t="shared" si="2"/>
        <v>0.85252755055382534</v>
      </c>
      <c r="J48">
        <f>IF(A48&gt;0,J47+L47-M47-N47,INDEX(extract[FUND_VALUE], 1))</f>
        <v>61077.068009828741</v>
      </c>
      <c r="K48">
        <f>IF((B48&lt;INDEX(extract[GUARANTEE_END], 1)),INDEX(extract[CURRENT_RATE], 1),INDEX(extract[MINIMUM_RATE], 1))</f>
        <v>0.01</v>
      </c>
      <c r="L48">
        <f t="shared" si="3"/>
        <v>50.665755826665638</v>
      </c>
      <c r="M48">
        <f t="shared" si="4"/>
        <v>23.784405805060089</v>
      </c>
      <c r="N48">
        <f>IF((A48=0),INDEX(extract[AVAILABLE_FPWD], 1),(IF(MOD(C48, 12)=0,J48*INDEX(extract[FREE_PWD_PERCENT], 1),0)))</f>
        <v>0</v>
      </c>
      <c r="O48">
        <f>IF((D48&lt;=INDEX(surr_charge_sch_0[POLICY_YEAR],COUNTA(surr_charge_sch_0[POLICY_YEAR]))),INDEX(surr_charge_sch_0[SURRENDER_CHARGE_PERCENT],MATCH(D48, surr_charge_sch_0[POLICY_YEAR])),INDEX(surr_charge_sch_0[SURRENDER_CHARGE_PERCENT],COUNTA(surr_charge_sch_0[SURRENDER_CHARGE_PERCENT])))</f>
        <v>0.01</v>
      </c>
      <c r="P48">
        <f t="shared" si="5"/>
        <v>0</v>
      </c>
      <c r="Q48">
        <f t="shared" si="6"/>
        <v>61077.068009828741</v>
      </c>
      <c r="R48">
        <f t="shared" si="7"/>
        <v>610.77068009828747</v>
      </c>
      <c r="S48">
        <f t="shared" si="8"/>
        <v>60466.297329730456</v>
      </c>
      <c r="T48">
        <f t="shared" si="9"/>
        <v>51549.184353574419</v>
      </c>
      <c r="U48">
        <f t="shared" si="10"/>
        <v>39303.318621069353</v>
      </c>
      <c r="V48">
        <f t="shared" si="11"/>
        <v>1062.0519664685444</v>
      </c>
      <c r="W48">
        <f t="shared" si="12"/>
        <v>91914.554941112321</v>
      </c>
      <c r="X48">
        <f t="shared" si="13"/>
        <v>96310.79063983573</v>
      </c>
    </row>
    <row r="49" spans="1:24" x14ac:dyDescent="0.3">
      <c r="A49">
        <v>47</v>
      </c>
      <c r="B49">
        <f>IF(A49&gt;0,EOMONTH(B48,1),INDEX(extract[VALUATION_DATE], 1))</f>
        <v>46721</v>
      </c>
      <c r="C49">
        <f>IF(A49=0,DAYS360(INDEX(extract[ISSUE_DATE], 1),B49)/30,C48+1)</f>
        <v>65</v>
      </c>
      <c r="D49">
        <f t="shared" si="0"/>
        <v>6</v>
      </c>
      <c r="E49">
        <f>INDEX(extract[ISSUE_AGE], 1)+D49-1</f>
        <v>53</v>
      </c>
      <c r="F49">
        <f>INDEX(mortality_0[PROBABILITY],MATCH(E49, mortality_0[AGE]))</f>
        <v>4.6629999999999996E-3</v>
      </c>
      <c r="G49">
        <f t="shared" si="1"/>
        <v>3.894162994404482E-4</v>
      </c>
      <c r="H49">
        <f>INDEX(valuation_rate_0[rate],0+1)</f>
        <v>4.2500000000000003E-2</v>
      </c>
      <c r="I49">
        <f t="shared" si="2"/>
        <v>0.84957570401513194</v>
      </c>
      <c r="J49">
        <f>IF(A49&gt;0,J48+L48-M48-N48,INDEX(extract[FUND_VALUE], 1))</f>
        <v>61103.949359850347</v>
      </c>
      <c r="K49">
        <f>IF((B49&lt;INDEX(extract[GUARANTEE_END], 1)),INDEX(extract[CURRENT_RATE], 1),INDEX(extract[MINIMUM_RATE], 1))</f>
        <v>0.01</v>
      </c>
      <c r="L49">
        <f t="shared" si="3"/>
        <v>50.688054931073644</v>
      </c>
      <c r="M49">
        <f t="shared" si="4"/>
        <v>23.794873840909467</v>
      </c>
      <c r="N49">
        <f>IF((A49=0),INDEX(extract[AVAILABLE_FPWD], 1),(IF(MOD(C49, 12)=0,J49*INDEX(extract[FREE_PWD_PERCENT], 1),0)))</f>
        <v>0</v>
      </c>
      <c r="O49">
        <f>IF((D49&lt;=INDEX(surr_charge_sch_0[POLICY_YEAR],COUNTA(surr_charge_sch_0[POLICY_YEAR]))),INDEX(surr_charge_sch_0[SURRENDER_CHARGE_PERCENT],MATCH(D49, surr_charge_sch_0[POLICY_YEAR])),INDEX(surr_charge_sch_0[SURRENDER_CHARGE_PERCENT],COUNTA(surr_charge_sch_0[SURRENDER_CHARGE_PERCENT])))</f>
        <v>0.01</v>
      </c>
      <c r="P49">
        <f t="shared" si="5"/>
        <v>0</v>
      </c>
      <c r="Q49">
        <f t="shared" si="6"/>
        <v>61103.949359850347</v>
      </c>
      <c r="R49">
        <f t="shared" si="7"/>
        <v>611.03949359850344</v>
      </c>
      <c r="S49">
        <f t="shared" si="8"/>
        <v>60492.909866251845</v>
      </c>
      <c r="T49">
        <f t="shared" si="9"/>
        <v>51393.306487544833</v>
      </c>
      <c r="U49">
        <f t="shared" si="10"/>
        <v>39303.318621069353</v>
      </c>
      <c r="V49">
        <f t="shared" si="11"/>
        <v>1082.3288276909104</v>
      </c>
      <c r="W49">
        <f t="shared" si="12"/>
        <v>91778.953936305101</v>
      </c>
      <c r="X49">
        <f t="shared" si="13"/>
        <v>96310.79063983573</v>
      </c>
    </row>
    <row r="50" spans="1:24" x14ac:dyDescent="0.3">
      <c r="A50">
        <v>48</v>
      </c>
      <c r="B50">
        <f>IF(A50&gt;0,EOMONTH(B49,1),INDEX(extract[VALUATION_DATE], 1))</f>
        <v>46752</v>
      </c>
      <c r="C50">
        <f>IF(A50=0,DAYS360(INDEX(extract[ISSUE_DATE], 1),B50)/30,C49+1)</f>
        <v>66</v>
      </c>
      <c r="D50">
        <f t="shared" si="0"/>
        <v>6</v>
      </c>
      <c r="E50">
        <f>INDEX(extract[ISSUE_AGE], 1)+D50-1</f>
        <v>53</v>
      </c>
      <c r="F50">
        <f>INDEX(mortality_0[PROBABILITY],MATCH(E50, mortality_0[AGE]))</f>
        <v>4.6629999999999996E-3</v>
      </c>
      <c r="G50">
        <f t="shared" si="1"/>
        <v>3.894162994404482E-4</v>
      </c>
      <c r="H50">
        <f>INDEX(valuation_rate_0[rate],0+1)</f>
        <v>4.2500000000000003E-2</v>
      </c>
      <c r="I50">
        <f t="shared" si="2"/>
        <v>0.84663407814084091</v>
      </c>
      <c r="J50">
        <f>IF(A50&gt;0,J49+L49-M49-N49,INDEX(extract[FUND_VALUE], 1))</f>
        <v>61130.84254094051</v>
      </c>
      <c r="K50">
        <f>IF((B50&lt;INDEX(extract[GUARANTEE_END], 1)),INDEX(extract[CURRENT_RATE], 1),INDEX(extract[MINIMUM_RATE], 1))</f>
        <v>0.01</v>
      </c>
      <c r="L50">
        <f t="shared" si="3"/>
        <v>50.710363849803947</v>
      </c>
      <c r="M50">
        <f t="shared" si="4"/>
        <v>23.805346483969778</v>
      </c>
      <c r="N50">
        <f>IF((A50=0),INDEX(extract[AVAILABLE_FPWD], 1),(IF(MOD(C50, 12)=0,J50*INDEX(extract[FREE_PWD_PERCENT], 1),0)))</f>
        <v>0</v>
      </c>
      <c r="O50">
        <f>IF((D50&lt;=INDEX(surr_charge_sch_0[POLICY_YEAR],COUNTA(surr_charge_sch_0[POLICY_YEAR]))),INDEX(surr_charge_sch_0[SURRENDER_CHARGE_PERCENT],MATCH(D50, surr_charge_sch_0[POLICY_YEAR])),INDEX(surr_charge_sch_0[SURRENDER_CHARGE_PERCENT],COUNTA(surr_charge_sch_0[SURRENDER_CHARGE_PERCENT])))</f>
        <v>0.01</v>
      </c>
      <c r="P50">
        <f t="shared" si="5"/>
        <v>0</v>
      </c>
      <c r="Q50">
        <f t="shared" si="6"/>
        <v>61130.84254094051</v>
      </c>
      <c r="R50">
        <f t="shared" si="7"/>
        <v>611.30842540940512</v>
      </c>
      <c r="S50">
        <f t="shared" si="8"/>
        <v>60519.534115531103</v>
      </c>
      <c r="T50">
        <f t="shared" si="9"/>
        <v>51237.89997541585</v>
      </c>
      <c r="U50">
        <f t="shared" si="10"/>
        <v>39303.318621069353</v>
      </c>
      <c r="V50">
        <f t="shared" si="11"/>
        <v>1102.5443743862522</v>
      </c>
      <c r="W50">
        <f t="shared" si="12"/>
        <v>91643.762970871467</v>
      </c>
      <c r="X50">
        <f t="shared" si="13"/>
        <v>96310.79063983573</v>
      </c>
    </row>
    <row r="51" spans="1:24" x14ac:dyDescent="0.3">
      <c r="A51">
        <v>49</v>
      </c>
      <c r="B51">
        <f>IF(A51&gt;0,EOMONTH(B50,1),INDEX(extract[VALUATION_DATE], 1))</f>
        <v>46783</v>
      </c>
      <c r="C51">
        <f>IF(A51=0,DAYS360(INDEX(extract[ISSUE_DATE], 1),B51)/30,C50+1)</f>
        <v>67</v>
      </c>
      <c r="D51">
        <f t="shared" si="0"/>
        <v>6</v>
      </c>
      <c r="E51">
        <f>INDEX(extract[ISSUE_AGE], 1)+D51-1</f>
        <v>53</v>
      </c>
      <c r="F51">
        <f>INDEX(mortality_0[PROBABILITY],MATCH(E51, mortality_0[AGE]))</f>
        <v>4.6629999999999996E-3</v>
      </c>
      <c r="G51">
        <f t="shared" si="1"/>
        <v>3.894162994404482E-4</v>
      </c>
      <c r="H51">
        <f>INDEX(valuation_rate_0[rate],0+1)</f>
        <v>4.2500000000000003E-2</v>
      </c>
      <c r="I51">
        <f t="shared" si="2"/>
        <v>0.84370263754226271</v>
      </c>
      <c r="J51">
        <f>IF(A51&gt;0,J50+L50-M50-N50,INDEX(extract[FUND_VALUE], 1))</f>
        <v>61157.747558306342</v>
      </c>
      <c r="K51">
        <f>IF((B51&lt;INDEX(extract[GUARANTEE_END], 1)),INDEX(extract[CURRENT_RATE], 1),INDEX(extract[MINIMUM_RATE], 1))</f>
        <v>0.01</v>
      </c>
      <c r="L51">
        <f t="shared" si="3"/>
        <v>50.732682587176051</v>
      </c>
      <c r="M51">
        <f t="shared" si="4"/>
        <v>23.815823736268761</v>
      </c>
      <c r="N51">
        <f>IF((A51=0),INDEX(extract[AVAILABLE_FPWD], 1),(IF(MOD(C51, 12)=0,J51*INDEX(extract[FREE_PWD_PERCENT], 1),0)))</f>
        <v>0</v>
      </c>
      <c r="O51">
        <f>IF((D51&lt;=INDEX(surr_charge_sch_0[POLICY_YEAR],COUNTA(surr_charge_sch_0[POLICY_YEAR]))),INDEX(surr_charge_sch_0[SURRENDER_CHARGE_PERCENT],MATCH(D51, surr_charge_sch_0[POLICY_YEAR])),INDEX(surr_charge_sch_0[SURRENDER_CHARGE_PERCENT],COUNTA(surr_charge_sch_0[SURRENDER_CHARGE_PERCENT])))</f>
        <v>0.01</v>
      </c>
      <c r="P51">
        <f t="shared" si="5"/>
        <v>0</v>
      </c>
      <c r="Q51">
        <f t="shared" si="6"/>
        <v>61157.747558306342</v>
      </c>
      <c r="R51">
        <f t="shared" si="7"/>
        <v>611.57747558306346</v>
      </c>
      <c r="S51">
        <f t="shared" si="8"/>
        <v>60546.170082723278</v>
      </c>
      <c r="T51">
        <f t="shared" si="9"/>
        <v>51082.963391876066</v>
      </c>
      <c r="U51">
        <f t="shared" si="10"/>
        <v>39303.318621069353</v>
      </c>
      <c r="V51">
        <f t="shared" si="11"/>
        <v>1122.6987919615312</v>
      </c>
      <c r="W51">
        <f t="shared" si="12"/>
        <v>91508.980804906954</v>
      </c>
      <c r="X51">
        <f t="shared" si="13"/>
        <v>96310.79063983573</v>
      </c>
    </row>
    <row r="52" spans="1:24" x14ac:dyDescent="0.3">
      <c r="A52">
        <v>50</v>
      </c>
      <c r="B52">
        <f>IF(A52&gt;0,EOMONTH(B51,1),INDEX(extract[VALUATION_DATE], 1))</f>
        <v>46812</v>
      </c>
      <c r="C52">
        <f>IF(A52=0,DAYS360(INDEX(extract[ISSUE_DATE], 1),B52)/30,C51+1)</f>
        <v>68</v>
      </c>
      <c r="D52">
        <f t="shared" si="0"/>
        <v>6</v>
      </c>
      <c r="E52">
        <f>INDEX(extract[ISSUE_AGE], 1)+D52-1</f>
        <v>53</v>
      </c>
      <c r="F52">
        <f>INDEX(mortality_0[PROBABILITY],MATCH(E52, mortality_0[AGE]))</f>
        <v>4.6629999999999996E-3</v>
      </c>
      <c r="G52">
        <f t="shared" si="1"/>
        <v>3.894162994404482E-4</v>
      </c>
      <c r="H52">
        <f>INDEX(valuation_rate_0[rate],0+1)</f>
        <v>4.2500000000000003E-2</v>
      </c>
      <c r="I52">
        <f t="shared" si="2"/>
        <v>0.84078134695323981</v>
      </c>
      <c r="J52">
        <f>IF(A52&gt;0,J51+L51-M51-N51,INDEX(extract[FUND_VALUE], 1))</f>
        <v>61184.664417157255</v>
      </c>
      <c r="K52">
        <f>IF((B52&lt;INDEX(extract[GUARANTEE_END], 1)),INDEX(extract[CURRENT_RATE], 1),INDEX(extract[MINIMUM_RATE], 1))</f>
        <v>0.01</v>
      </c>
      <c r="L52">
        <f t="shared" si="3"/>
        <v>50.755011147511354</v>
      </c>
      <c r="M52">
        <f t="shared" si="4"/>
        <v>23.826305599835045</v>
      </c>
      <c r="N52">
        <f>IF((A52=0),INDEX(extract[AVAILABLE_FPWD], 1),(IF(MOD(C52, 12)=0,J52*INDEX(extract[FREE_PWD_PERCENT], 1),0)))</f>
        <v>0</v>
      </c>
      <c r="O52">
        <f>IF((D52&lt;=INDEX(surr_charge_sch_0[POLICY_YEAR],COUNTA(surr_charge_sch_0[POLICY_YEAR]))),INDEX(surr_charge_sch_0[SURRENDER_CHARGE_PERCENT],MATCH(D52, surr_charge_sch_0[POLICY_YEAR])),INDEX(surr_charge_sch_0[SURRENDER_CHARGE_PERCENT],COUNTA(surr_charge_sch_0[SURRENDER_CHARGE_PERCENT])))</f>
        <v>0.01</v>
      </c>
      <c r="P52">
        <f t="shared" si="5"/>
        <v>0</v>
      </c>
      <c r="Q52">
        <f t="shared" si="6"/>
        <v>61184.664417157255</v>
      </c>
      <c r="R52">
        <f t="shared" si="7"/>
        <v>611.84664417157262</v>
      </c>
      <c r="S52">
        <f t="shared" si="8"/>
        <v>60572.817772985683</v>
      </c>
      <c r="T52">
        <f t="shared" si="9"/>
        <v>50928.495315924047</v>
      </c>
      <c r="U52">
        <f t="shared" si="10"/>
        <v>39303.318621069353</v>
      </c>
      <c r="V52">
        <f t="shared" si="11"/>
        <v>1142.7922652630627</v>
      </c>
      <c r="W52">
        <f t="shared" si="12"/>
        <v>91374.606202256458</v>
      </c>
      <c r="X52">
        <f t="shared" si="13"/>
        <v>96310.79063983573</v>
      </c>
    </row>
    <row r="53" spans="1:24" x14ac:dyDescent="0.3">
      <c r="A53">
        <v>51</v>
      </c>
      <c r="B53">
        <f>IF(A53&gt;0,EOMONTH(B52,1),INDEX(extract[VALUATION_DATE], 1))</f>
        <v>46843</v>
      </c>
      <c r="C53">
        <f>IF(A53=0,DAYS360(INDEX(extract[ISSUE_DATE], 1),B53)/30,C52+1)</f>
        <v>69</v>
      </c>
      <c r="D53">
        <f t="shared" si="0"/>
        <v>6</v>
      </c>
      <c r="E53">
        <f>INDEX(extract[ISSUE_AGE], 1)+D53-1</f>
        <v>53</v>
      </c>
      <c r="F53">
        <f>INDEX(mortality_0[PROBABILITY],MATCH(E53, mortality_0[AGE]))</f>
        <v>4.6629999999999996E-3</v>
      </c>
      <c r="G53">
        <f t="shared" si="1"/>
        <v>3.894162994404482E-4</v>
      </c>
      <c r="H53">
        <f>INDEX(valuation_rate_0[rate],0+1)</f>
        <v>4.2500000000000003E-2</v>
      </c>
      <c r="I53">
        <f t="shared" si="2"/>
        <v>0.83787017122972252</v>
      </c>
      <c r="J53">
        <f>IF(A53&gt;0,J52+L52-M52-N52,INDEX(extract[FUND_VALUE], 1))</f>
        <v>61211.593122704937</v>
      </c>
      <c r="K53">
        <f>IF((B53&lt;INDEX(extract[GUARANTEE_END], 1)),INDEX(extract[CURRENT_RATE], 1),INDEX(extract[MINIMUM_RATE], 1))</f>
        <v>0.01</v>
      </c>
      <c r="L53">
        <f t="shared" si="3"/>
        <v>50.777349535133162</v>
      </c>
      <c r="M53">
        <f t="shared" si="4"/>
        <v>23.836792076698146</v>
      </c>
      <c r="N53">
        <f>IF((A53=0),INDEX(extract[AVAILABLE_FPWD], 1),(IF(MOD(C53, 12)=0,J53*INDEX(extract[FREE_PWD_PERCENT], 1),0)))</f>
        <v>0</v>
      </c>
      <c r="O53">
        <f>IF((D53&lt;=INDEX(surr_charge_sch_0[POLICY_YEAR],COUNTA(surr_charge_sch_0[POLICY_YEAR]))),INDEX(surr_charge_sch_0[SURRENDER_CHARGE_PERCENT],MATCH(D53, surr_charge_sch_0[POLICY_YEAR])),INDEX(surr_charge_sch_0[SURRENDER_CHARGE_PERCENT],COUNTA(surr_charge_sch_0[SURRENDER_CHARGE_PERCENT])))</f>
        <v>0.01</v>
      </c>
      <c r="P53">
        <f t="shared" si="5"/>
        <v>0</v>
      </c>
      <c r="Q53">
        <f t="shared" si="6"/>
        <v>61211.593122704937</v>
      </c>
      <c r="R53">
        <f t="shared" si="7"/>
        <v>612.11593122704937</v>
      </c>
      <c r="S53">
        <f t="shared" si="8"/>
        <v>60599.47719147789</v>
      </c>
      <c r="T53">
        <f t="shared" si="9"/>
        <v>50774.494330855247</v>
      </c>
      <c r="U53">
        <f t="shared" si="10"/>
        <v>39303.318621069353</v>
      </c>
      <c r="V53">
        <f t="shared" si="11"/>
        <v>1162.8249785782116</v>
      </c>
      <c r="W53">
        <f t="shared" si="12"/>
        <v>91240.637930502809</v>
      </c>
      <c r="X53">
        <f t="shared" si="13"/>
        <v>96310.79063983573</v>
      </c>
    </row>
    <row r="54" spans="1:24" x14ac:dyDescent="0.3">
      <c r="A54">
        <v>52</v>
      </c>
      <c r="B54">
        <f>IF(A54&gt;0,EOMONTH(B53,1),INDEX(extract[VALUATION_DATE], 1))</f>
        <v>46873</v>
      </c>
      <c r="C54">
        <f>IF(A54=0,DAYS360(INDEX(extract[ISSUE_DATE], 1),B54)/30,C53+1)</f>
        <v>70</v>
      </c>
      <c r="D54">
        <f t="shared" si="0"/>
        <v>6</v>
      </c>
      <c r="E54">
        <f>INDEX(extract[ISSUE_AGE], 1)+D54-1</f>
        <v>53</v>
      </c>
      <c r="F54">
        <f>INDEX(mortality_0[PROBABILITY],MATCH(E54, mortality_0[AGE]))</f>
        <v>4.6629999999999996E-3</v>
      </c>
      <c r="G54">
        <f t="shared" si="1"/>
        <v>3.894162994404482E-4</v>
      </c>
      <c r="H54">
        <f>INDEX(valuation_rate_0[rate],0+1)</f>
        <v>4.2500000000000003E-2</v>
      </c>
      <c r="I54">
        <f t="shared" si="2"/>
        <v>0.83496907534934628</v>
      </c>
      <c r="J54">
        <f>IF(A54&gt;0,J53+L53-M53-N53,INDEX(extract[FUND_VALUE], 1))</f>
        <v>61238.533680163375</v>
      </c>
      <c r="K54">
        <f>IF((B54&lt;INDEX(extract[GUARANTEE_END], 1)),INDEX(extract[CURRENT_RATE], 1),INDEX(extract[MINIMUM_RATE], 1))</f>
        <v>0.01</v>
      </c>
      <c r="L54">
        <f t="shared" si="3"/>
        <v>50.799697754366669</v>
      </c>
      <c r="M54">
        <f t="shared" si="4"/>
        <v>23.847283168888474</v>
      </c>
      <c r="N54">
        <f>IF((A54=0),INDEX(extract[AVAILABLE_FPWD], 1),(IF(MOD(C54, 12)=0,J54*INDEX(extract[FREE_PWD_PERCENT], 1),0)))</f>
        <v>0</v>
      </c>
      <c r="O54">
        <f>IF((D54&lt;=INDEX(surr_charge_sch_0[POLICY_YEAR],COUNTA(surr_charge_sch_0[POLICY_YEAR]))),INDEX(surr_charge_sch_0[SURRENDER_CHARGE_PERCENT],MATCH(D54, surr_charge_sch_0[POLICY_YEAR])),INDEX(surr_charge_sch_0[SURRENDER_CHARGE_PERCENT],COUNTA(surr_charge_sch_0[SURRENDER_CHARGE_PERCENT])))</f>
        <v>0.01</v>
      </c>
      <c r="P54">
        <f t="shared" si="5"/>
        <v>0</v>
      </c>
      <c r="Q54">
        <f t="shared" si="6"/>
        <v>61238.533680163375</v>
      </c>
      <c r="R54">
        <f t="shared" si="7"/>
        <v>612.3853368016338</v>
      </c>
      <c r="S54">
        <f t="shared" si="8"/>
        <v>60626.14834336174</v>
      </c>
      <c r="T54">
        <f t="shared" si="9"/>
        <v>50620.959024249052</v>
      </c>
      <c r="U54">
        <f t="shared" si="10"/>
        <v>39303.318621069353</v>
      </c>
      <c r="V54">
        <f t="shared" si="11"/>
        <v>1182.797115637082</v>
      </c>
      <c r="W54">
        <f t="shared" si="12"/>
        <v>91107.074760955482</v>
      </c>
      <c r="X54">
        <f t="shared" si="13"/>
        <v>96310.79063983573</v>
      </c>
    </row>
    <row r="55" spans="1:24" x14ac:dyDescent="0.3">
      <c r="A55">
        <v>53</v>
      </c>
      <c r="B55">
        <f>IF(A55&gt;0,EOMONTH(B54,1),INDEX(extract[VALUATION_DATE], 1))</f>
        <v>46904</v>
      </c>
      <c r="C55">
        <f>IF(A55=0,DAYS360(INDEX(extract[ISSUE_DATE], 1),B55)/30,C54+1)</f>
        <v>71</v>
      </c>
      <c r="D55">
        <f t="shared" si="0"/>
        <v>6</v>
      </c>
      <c r="E55">
        <f>INDEX(extract[ISSUE_AGE], 1)+D55-1</f>
        <v>53</v>
      </c>
      <c r="F55">
        <f>INDEX(mortality_0[PROBABILITY],MATCH(E55, mortality_0[AGE]))</f>
        <v>4.6629999999999996E-3</v>
      </c>
      <c r="G55">
        <f t="shared" si="1"/>
        <v>3.894162994404482E-4</v>
      </c>
      <c r="H55">
        <f>INDEX(valuation_rate_0[rate],0+1)</f>
        <v>4.2500000000000003E-2</v>
      </c>
      <c r="I55">
        <f t="shared" si="2"/>
        <v>0.8320780244110102</v>
      </c>
      <c r="J55">
        <f>IF(A55&gt;0,J54+L54-M54-N54,INDEX(extract[FUND_VALUE], 1))</f>
        <v>61265.486094748856</v>
      </c>
      <c r="K55">
        <f>IF((B55&lt;INDEX(extract[GUARANTEE_END], 1)),INDEX(extract[CURRENT_RATE], 1),INDEX(extract[MINIMUM_RATE], 1))</f>
        <v>0.01</v>
      </c>
      <c r="L55">
        <f t="shared" si="3"/>
        <v>50.822055809538988</v>
      </c>
      <c r="M55">
        <f t="shared" si="4"/>
        <v>23.857778878437337</v>
      </c>
      <c r="N55">
        <f>IF((A55=0),INDEX(extract[AVAILABLE_FPWD], 1),(IF(MOD(C55, 12)=0,J55*INDEX(extract[FREE_PWD_PERCENT], 1),0)))</f>
        <v>0</v>
      </c>
      <c r="O55">
        <f>IF((D55&lt;=INDEX(surr_charge_sch_0[POLICY_YEAR],COUNTA(surr_charge_sch_0[POLICY_YEAR]))),INDEX(surr_charge_sch_0[SURRENDER_CHARGE_PERCENT],MATCH(D55, surr_charge_sch_0[POLICY_YEAR])),INDEX(surr_charge_sch_0[SURRENDER_CHARGE_PERCENT],COUNTA(surr_charge_sch_0[SURRENDER_CHARGE_PERCENT])))</f>
        <v>0.01</v>
      </c>
      <c r="P55">
        <f t="shared" si="5"/>
        <v>0</v>
      </c>
      <c r="Q55">
        <f t="shared" si="6"/>
        <v>61265.486094748856</v>
      </c>
      <c r="R55">
        <f t="shared" si="7"/>
        <v>612.6548609474886</v>
      </c>
      <c r="S55">
        <f t="shared" si="8"/>
        <v>60652.831233801364</v>
      </c>
      <c r="T55">
        <f t="shared" si="9"/>
        <v>50467.887987955852</v>
      </c>
      <c r="U55">
        <f t="shared" si="10"/>
        <v>39303.318621069353</v>
      </c>
      <c r="V55">
        <f t="shared" si="11"/>
        <v>1202.7088596142028</v>
      </c>
      <c r="W55">
        <f t="shared" si="12"/>
        <v>90973.915468639403</v>
      </c>
      <c r="X55">
        <f t="shared" si="13"/>
        <v>96310.79063983573</v>
      </c>
    </row>
    <row r="56" spans="1:24" x14ac:dyDescent="0.3">
      <c r="A56">
        <v>54</v>
      </c>
      <c r="B56">
        <f>IF(A56&gt;0,EOMONTH(B55,1),INDEX(extract[VALUATION_DATE], 1))</f>
        <v>46934</v>
      </c>
      <c r="C56">
        <f>IF(A56=0,DAYS360(INDEX(extract[ISSUE_DATE], 1),B56)/30,C55+1)</f>
        <v>72</v>
      </c>
      <c r="D56">
        <f t="shared" si="0"/>
        <v>7</v>
      </c>
      <c r="E56">
        <f>INDEX(extract[ISSUE_AGE], 1)+D56-1</f>
        <v>54</v>
      </c>
      <c r="F56">
        <f>INDEX(mortality_0[PROBABILITY],MATCH(E56, mortality_0[AGE]))</f>
        <v>5.0220000000000004E-3</v>
      </c>
      <c r="G56">
        <f t="shared" si="1"/>
        <v>4.194663844289126E-4</v>
      </c>
      <c r="H56">
        <f>INDEX(valuation_rate_0[rate],0+1)</f>
        <v>4.2500000000000003E-2</v>
      </c>
      <c r="I56">
        <f t="shared" si="2"/>
        <v>0.82919698363445704</v>
      </c>
      <c r="J56">
        <f>IF(A56&gt;0,J55+L55-M55-N55,INDEX(extract[FUND_VALUE], 1))</f>
        <v>61292.450371679959</v>
      </c>
      <c r="K56">
        <f>IF((B56&lt;INDEX(extract[GUARANTEE_END], 1)),INDEX(extract[CURRENT_RATE], 1),INDEX(extract[MINIMUM_RATE], 1))</f>
        <v>0.01</v>
      </c>
      <c r="L56">
        <f t="shared" si="3"/>
        <v>50.844423704979121</v>
      </c>
      <c r="M56">
        <f t="shared" si="4"/>
        <v>25.710122550197152</v>
      </c>
      <c r="N56">
        <f>IF((A56=0),INDEX(extract[AVAILABLE_FPWD], 1),(IF(MOD(C56, 12)=0,J56*INDEX(extract[FREE_PWD_PERCENT], 1),0)))</f>
        <v>6129.2450371679961</v>
      </c>
      <c r="O56">
        <f>IF((D56&lt;=INDEX(surr_charge_sch_0[POLICY_YEAR],COUNTA(surr_charge_sch_0[POLICY_YEAR]))),INDEX(surr_charge_sch_0[SURRENDER_CHARGE_PERCENT],MATCH(D56, surr_charge_sch_0[POLICY_YEAR])),INDEX(surr_charge_sch_0[SURRENDER_CHARGE_PERCENT],COUNTA(surr_charge_sch_0[SURRENDER_CHARGE_PERCENT])))</f>
        <v>0</v>
      </c>
      <c r="P56">
        <f t="shared" si="5"/>
        <v>6129.2450371679961</v>
      </c>
      <c r="Q56">
        <f t="shared" si="6"/>
        <v>55163.205334511964</v>
      </c>
      <c r="R56">
        <f t="shared" si="7"/>
        <v>0</v>
      </c>
      <c r="S56">
        <f t="shared" si="8"/>
        <v>61292.450371679959</v>
      </c>
      <c r="T56">
        <f t="shared" si="9"/>
        <v>50823.514967761679</v>
      </c>
      <c r="U56">
        <f t="shared" si="10"/>
        <v>39303.318621069353</v>
      </c>
      <c r="V56">
        <f t="shared" si="11"/>
        <v>1222.5603931302076</v>
      </c>
      <c r="W56">
        <f t="shared" si="12"/>
        <v>91349.393981961242</v>
      </c>
      <c r="X56">
        <f t="shared" si="13"/>
        <v>96310.79063983573</v>
      </c>
    </row>
    <row r="57" spans="1:24" x14ac:dyDescent="0.3">
      <c r="A57">
        <v>55</v>
      </c>
      <c r="B57">
        <f>IF(A57&gt;0,EOMONTH(B56,1),INDEX(extract[VALUATION_DATE], 1))</f>
        <v>46965</v>
      </c>
      <c r="C57">
        <f>IF(A57=0,DAYS360(INDEX(extract[ISSUE_DATE], 1),B57)/30,C56+1)</f>
        <v>73</v>
      </c>
      <c r="D57">
        <f t="shared" si="0"/>
        <v>7</v>
      </c>
      <c r="E57">
        <f>INDEX(extract[ISSUE_AGE], 1)+D57-1</f>
        <v>54</v>
      </c>
      <c r="F57">
        <f>INDEX(mortality_0[PROBABILITY],MATCH(E57, mortality_0[AGE]))</f>
        <v>5.0220000000000004E-3</v>
      </c>
      <c r="G57">
        <f t="shared" si="1"/>
        <v>4.194663844289126E-4</v>
      </c>
      <c r="H57">
        <f>INDEX(valuation_rate_0[rate],0+1)</f>
        <v>4.2500000000000003E-2</v>
      </c>
      <c r="I57">
        <f t="shared" si="2"/>
        <v>0.82632591835985525</v>
      </c>
      <c r="J57">
        <f>IF(A57&gt;0,J56+L56-M56-N56,INDEX(extract[FUND_VALUE], 1))</f>
        <v>55188.339635666744</v>
      </c>
      <c r="K57">
        <f>IF((B57&lt;INDEX(extract[GUARANTEE_END], 1)),INDEX(extract[CURRENT_RATE], 1),INDEX(extract[MINIMUM_RATE], 1))</f>
        <v>0.01</v>
      </c>
      <c r="L57">
        <f t="shared" si="3"/>
        <v>45.780831195266558</v>
      </c>
      <c r="M57">
        <f t="shared" si="4"/>
        <v>23.149653289607979</v>
      </c>
      <c r="N57">
        <f>IF((A57=0),INDEX(extract[AVAILABLE_FPWD], 1),(IF(MOD(C57, 12)=0,J57*INDEX(extract[FREE_PWD_PERCENT], 1),0)))</f>
        <v>0</v>
      </c>
      <c r="O57">
        <f>IF((D57&lt;=INDEX(surr_charge_sch_0[POLICY_YEAR],COUNTA(surr_charge_sch_0[POLICY_YEAR]))),INDEX(surr_charge_sch_0[SURRENDER_CHARGE_PERCENT],MATCH(D57, surr_charge_sch_0[POLICY_YEAR])),INDEX(surr_charge_sch_0[SURRENDER_CHARGE_PERCENT],COUNTA(surr_charge_sch_0[SURRENDER_CHARGE_PERCENT])))</f>
        <v>0</v>
      </c>
      <c r="P57">
        <f t="shared" si="5"/>
        <v>0</v>
      </c>
      <c r="Q57">
        <f t="shared" si="6"/>
        <v>55188.339635666744</v>
      </c>
      <c r="R57">
        <f t="shared" si="7"/>
        <v>0</v>
      </c>
      <c r="S57">
        <f t="shared" si="8"/>
        <v>55188.339635666744</v>
      </c>
      <c r="T57">
        <f t="shared" si="9"/>
        <v>45603.555432197922</v>
      </c>
      <c r="U57">
        <f t="shared" si="10"/>
        <v>44385.670117845519</v>
      </c>
      <c r="V57">
        <f t="shared" si="11"/>
        <v>1243.8791491977033</v>
      </c>
      <c r="W57">
        <f t="shared" si="12"/>
        <v>91233.104699241143</v>
      </c>
      <c r="X57">
        <f t="shared" si="13"/>
        <v>96310.79063983573</v>
      </c>
    </row>
    <row r="58" spans="1:24" x14ac:dyDescent="0.3">
      <c r="A58">
        <v>56</v>
      </c>
      <c r="B58">
        <f>IF(A58&gt;0,EOMONTH(B57,1),INDEX(extract[VALUATION_DATE], 1))</f>
        <v>46996</v>
      </c>
      <c r="C58">
        <f>IF(A58=0,DAYS360(INDEX(extract[ISSUE_DATE], 1),B58)/30,C57+1)</f>
        <v>74</v>
      </c>
      <c r="D58">
        <f t="shared" si="0"/>
        <v>7</v>
      </c>
      <c r="E58">
        <f>INDEX(extract[ISSUE_AGE], 1)+D58-1</f>
        <v>54</v>
      </c>
      <c r="F58">
        <f>INDEX(mortality_0[PROBABILITY],MATCH(E58, mortality_0[AGE]))</f>
        <v>5.0220000000000004E-3</v>
      </c>
      <c r="G58">
        <f t="shared" si="1"/>
        <v>4.194663844289126E-4</v>
      </c>
      <c r="H58">
        <f>INDEX(valuation_rate_0[rate],0+1)</f>
        <v>4.2500000000000003E-2</v>
      </c>
      <c r="I58">
        <f t="shared" si="2"/>
        <v>0.82346479404738149</v>
      </c>
      <c r="J58">
        <f>IF(A58&gt;0,J57+L57-M57-N57,INDEX(extract[FUND_VALUE], 1))</f>
        <v>55210.970813572407</v>
      </c>
      <c r="K58">
        <f>IF((B58&lt;INDEX(extract[GUARANTEE_END], 1)),INDEX(extract[CURRENT_RATE], 1),INDEX(extract[MINIMUM_RATE], 1))</f>
        <v>0.01</v>
      </c>
      <c r="L58">
        <f t="shared" si="3"/>
        <v>45.799604619911854</v>
      </c>
      <c r="M58">
        <f t="shared" si="4"/>
        <v>23.159146307979437</v>
      </c>
      <c r="N58">
        <f>IF((A58=0),INDEX(extract[AVAILABLE_FPWD], 1),(IF(MOD(C58, 12)=0,J58*INDEX(extract[FREE_PWD_PERCENT], 1),0)))</f>
        <v>0</v>
      </c>
      <c r="O58">
        <f>IF((D58&lt;=INDEX(surr_charge_sch_0[POLICY_YEAR],COUNTA(surr_charge_sch_0[POLICY_YEAR]))),INDEX(surr_charge_sch_0[SURRENDER_CHARGE_PERCENT],MATCH(D58, surr_charge_sch_0[POLICY_YEAR])),INDEX(surr_charge_sch_0[SURRENDER_CHARGE_PERCENT],COUNTA(surr_charge_sch_0[SURRENDER_CHARGE_PERCENT])))</f>
        <v>0</v>
      </c>
      <c r="P58">
        <f t="shared" si="5"/>
        <v>0</v>
      </c>
      <c r="Q58">
        <f t="shared" si="6"/>
        <v>55210.970813572407</v>
      </c>
      <c r="R58">
        <f t="shared" si="7"/>
        <v>0</v>
      </c>
      <c r="S58">
        <f t="shared" si="8"/>
        <v>55210.970813572407</v>
      </c>
      <c r="T58">
        <f t="shared" si="9"/>
        <v>45464.29071015439</v>
      </c>
      <c r="U58">
        <f t="shared" si="10"/>
        <v>44385.670117845519</v>
      </c>
      <c r="V58">
        <f t="shared" si="11"/>
        <v>1263.0083077119509</v>
      </c>
      <c r="W58">
        <f t="shared" si="12"/>
        <v>91112.969135711857</v>
      </c>
      <c r="X58">
        <f t="shared" si="13"/>
        <v>96310.79063983573</v>
      </c>
    </row>
    <row r="59" spans="1:24" x14ac:dyDescent="0.3">
      <c r="A59">
        <v>57</v>
      </c>
      <c r="B59">
        <f>IF(A59&gt;0,EOMONTH(B58,1),INDEX(extract[VALUATION_DATE], 1))</f>
        <v>47026</v>
      </c>
      <c r="C59">
        <f>IF(A59=0,DAYS360(INDEX(extract[ISSUE_DATE], 1),B59)/30,C58+1)</f>
        <v>75</v>
      </c>
      <c r="D59">
        <f t="shared" si="0"/>
        <v>7</v>
      </c>
      <c r="E59">
        <f>INDEX(extract[ISSUE_AGE], 1)+D59-1</f>
        <v>54</v>
      </c>
      <c r="F59">
        <f>INDEX(mortality_0[PROBABILITY],MATCH(E59, mortality_0[AGE]))</f>
        <v>5.0220000000000004E-3</v>
      </c>
      <c r="G59">
        <f t="shared" si="1"/>
        <v>4.194663844289126E-4</v>
      </c>
      <c r="H59">
        <f>INDEX(valuation_rate_0[rate],0+1)</f>
        <v>4.2500000000000003E-2</v>
      </c>
      <c r="I59">
        <f t="shared" si="2"/>
        <v>0.82061357627680553</v>
      </c>
      <c r="J59">
        <f>IF(A59&gt;0,J58+L58-M58-N58,INDEX(extract[FUND_VALUE], 1))</f>
        <v>55233.611271884336</v>
      </c>
      <c r="K59">
        <f>IF((B59&lt;INDEX(extract[GUARANTEE_END], 1)),INDEX(extract[CURRENT_RATE], 1),INDEX(extract[MINIMUM_RATE], 1))</f>
        <v>0.01</v>
      </c>
      <c r="L59">
        <f t="shared" si="3"/>
        <v>45.818385743007859</v>
      </c>
      <c r="M59">
        <f t="shared" si="4"/>
        <v>23.168643219169354</v>
      </c>
      <c r="N59">
        <f>IF((A59=0),INDEX(extract[AVAILABLE_FPWD], 1),(IF(MOD(C59, 12)=0,J59*INDEX(extract[FREE_PWD_PERCENT], 1),0)))</f>
        <v>0</v>
      </c>
      <c r="O59">
        <f>IF((D59&lt;=INDEX(surr_charge_sch_0[POLICY_YEAR],COUNTA(surr_charge_sch_0[POLICY_YEAR]))),INDEX(surr_charge_sch_0[SURRENDER_CHARGE_PERCENT],MATCH(D59, surr_charge_sch_0[POLICY_YEAR])),INDEX(surr_charge_sch_0[SURRENDER_CHARGE_PERCENT],COUNTA(surr_charge_sch_0[SURRENDER_CHARGE_PERCENT])))</f>
        <v>0</v>
      </c>
      <c r="P59">
        <f t="shared" si="5"/>
        <v>0</v>
      </c>
      <c r="Q59">
        <f t="shared" si="6"/>
        <v>55233.611271884336</v>
      </c>
      <c r="R59">
        <f t="shared" si="7"/>
        <v>0</v>
      </c>
      <c r="S59">
        <f t="shared" si="8"/>
        <v>55233.611271884336</v>
      </c>
      <c r="T59">
        <f t="shared" si="9"/>
        <v>45325.451276503882</v>
      </c>
      <c r="U59">
        <f t="shared" si="10"/>
        <v>44385.670117845519</v>
      </c>
      <c r="V59">
        <f t="shared" si="11"/>
        <v>1282.0790493567645</v>
      </c>
      <c r="W59">
        <f t="shared" si="12"/>
        <v>90993.20044370617</v>
      </c>
      <c r="X59">
        <f t="shared" si="13"/>
        <v>96310.79063983573</v>
      </c>
    </row>
    <row r="60" spans="1:24" x14ac:dyDescent="0.3">
      <c r="A60">
        <v>58</v>
      </c>
      <c r="B60">
        <f>IF(A60&gt;0,EOMONTH(B59,1),INDEX(extract[VALUATION_DATE], 1))</f>
        <v>47057</v>
      </c>
      <c r="C60">
        <f>IF(A60=0,DAYS360(INDEX(extract[ISSUE_DATE], 1),B60)/30,C59+1)</f>
        <v>76</v>
      </c>
      <c r="D60">
        <f t="shared" si="0"/>
        <v>7</v>
      </c>
      <c r="E60">
        <f>INDEX(extract[ISSUE_AGE], 1)+D60-1</f>
        <v>54</v>
      </c>
      <c r="F60">
        <f>INDEX(mortality_0[PROBABILITY],MATCH(E60, mortality_0[AGE]))</f>
        <v>5.0220000000000004E-3</v>
      </c>
      <c r="G60">
        <f t="shared" si="1"/>
        <v>4.194663844289126E-4</v>
      </c>
      <c r="H60">
        <f>INDEX(valuation_rate_0[rate],0+1)</f>
        <v>4.2500000000000003E-2</v>
      </c>
      <c r="I60">
        <f t="shared" si="2"/>
        <v>0.81777223074707583</v>
      </c>
      <c r="J60">
        <f>IF(A60&gt;0,J59+L59-M59-N59,INDEX(extract[FUND_VALUE], 1))</f>
        <v>55256.26101440817</v>
      </c>
      <c r="K60">
        <f>IF((B60&lt;INDEX(extract[GUARANTEE_END], 1)),INDEX(extract[CURRENT_RATE], 1),INDEX(extract[MINIMUM_RATE], 1))</f>
        <v>0.01</v>
      </c>
      <c r="L60">
        <f t="shared" si="3"/>
        <v>45.837174567711507</v>
      </c>
      <c r="M60">
        <f t="shared" si="4"/>
        <v>23.178144024774074</v>
      </c>
      <c r="N60">
        <f>IF((A60=0),INDEX(extract[AVAILABLE_FPWD], 1),(IF(MOD(C60, 12)=0,J60*INDEX(extract[FREE_PWD_PERCENT], 1),0)))</f>
        <v>0</v>
      </c>
      <c r="O60">
        <f>IF((D60&lt;=INDEX(surr_charge_sch_0[POLICY_YEAR],COUNTA(surr_charge_sch_0[POLICY_YEAR]))),INDEX(surr_charge_sch_0[SURRENDER_CHARGE_PERCENT],MATCH(D60, surr_charge_sch_0[POLICY_YEAR])),INDEX(surr_charge_sch_0[SURRENDER_CHARGE_PERCENT],COUNTA(surr_charge_sch_0[SURRENDER_CHARGE_PERCENT])))</f>
        <v>0</v>
      </c>
      <c r="P60">
        <f t="shared" si="5"/>
        <v>0</v>
      </c>
      <c r="Q60">
        <f t="shared" si="6"/>
        <v>55256.26101440817</v>
      </c>
      <c r="R60">
        <f t="shared" si="7"/>
        <v>0</v>
      </c>
      <c r="S60">
        <f t="shared" si="8"/>
        <v>55256.26101440817</v>
      </c>
      <c r="T60">
        <f t="shared" si="9"/>
        <v>45187.035832495247</v>
      </c>
      <c r="U60">
        <f t="shared" si="10"/>
        <v>44385.670117845519</v>
      </c>
      <c r="V60">
        <f t="shared" si="11"/>
        <v>1301.0915525263283</v>
      </c>
      <c r="W60">
        <f t="shared" si="12"/>
        <v>90873.797502867092</v>
      </c>
      <c r="X60">
        <f t="shared" si="13"/>
        <v>96310.79063983573</v>
      </c>
    </row>
    <row r="61" spans="1:24" x14ac:dyDescent="0.3">
      <c r="A61">
        <v>59</v>
      </c>
      <c r="B61">
        <f>IF(A61&gt;0,EOMONTH(B60,1),INDEX(extract[VALUATION_DATE], 1))</f>
        <v>47087</v>
      </c>
      <c r="C61">
        <f>IF(A61=0,DAYS360(INDEX(extract[ISSUE_DATE], 1),B61)/30,C60+1)</f>
        <v>77</v>
      </c>
      <c r="D61">
        <f t="shared" si="0"/>
        <v>7</v>
      </c>
      <c r="E61">
        <f>INDEX(extract[ISSUE_AGE], 1)+D61-1</f>
        <v>54</v>
      </c>
      <c r="F61">
        <f>INDEX(mortality_0[PROBABILITY],MATCH(E61, mortality_0[AGE]))</f>
        <v>5.0220000000000004E-3</v>
      </c>
      <c r="G61">
        <f t="shared" si="1"/>
        <v>4.194663844289126E-4</v>
      </c>
      <c r="H61">
        <f>INDEX(valuation_rate_0[rate],0+1)</f>
        <v>4.2500000000000003E-2</v>
      </c>
      <c r="I61">
        <f t="shared" si="2"/>
        <v>0.81494072327590705</v>
      </c>
      <c r="J61">
        <f>IF(A61&gt;0,J60+L60-M60-N60,INDEX(extract[FUND_VALUE], 1))</f>
        <v>55278.920044951112</v>
      </c>
      <c r="K61">
        <f>IF((B61&lt;INDEX(extract[GUARANTEE_END], 1)),INDEX(extract[CURRENT_RATE], 1),INDEX(extract[MINIMUM_RATE], 1))</f>
        <v>0.01</v>
      </c>
      <c r="L61">
        <f t="shared" si="3"/>
        <v>45.855971097181012</v>
      </c>
      <c r="M61">
        <f t="shared" si="4"/>
        <v>23.187648726390584</v>
      </c>
      <c r="N61">
        <f>IF((A61=0),INDEX(extract[AVAILABLE_FPWD], 1),(IF(MOD(C61, 12)=0,J61*INDEX(extract[FREE_PWD_PERCENT], 1),0)))</f>
        <v>0</v>
      </c>
      <c r="O61">
        <f>IF((D61&lt;=INDEX(surr_charge_sch_0[POLICY_YEAR],COUNTA(surr_charge_sch_0[POLICY_YEAR]))),INDEX(surr_charge_sch_0[SURRENDER_CHARGE_PERCENT],MATCH(D61, surr_charge_sch_0[POLICY_YEAR])),INDEX(surr_charge_sch_0[SURRENDER_CHARGE_PERCENT],COUNTA(surr_charge_sch_0[SURRENDER_CHARGE_PERCENT])))</f>
        <v>0</v>
      </c>
      <c r="P61">
        <f t="shared" si="5"/>
        <v>0</v>
      </c>
      <c r="Q61">
        <f t="shared" si="6"/>
        <v>55278.920044951112</v>
      </c>
      <c r="R61">
        <f t="shared" si="7"/>
        <v>0</v>
      </c>
      <c r="S61">
        <f t="shared" si="8"/>
        <v>55278.920044951112</v>
      </c>
      <c r="T61">
        <f t="shared" si="9"/>
        <v>45049.043083343495</v>
      </c>
      <c r="U61">
        <f t="shared" si="10"/>
        <v>44385.670117845519</v>
      </c>
      <c r="V61">
        <f t="shared" si="11"/>
        <v>1320.0459950700449</v>
      </c>
      <c r="W61">
        <f t="shared" si="12"/>
        <v>90754.759196259052</v>
      </c>
      <c r="X61">
        <f t="shared" si="13"/>
        <v>96310.79063983573</v>
      </c>
    </row>
    <row r="62" spans="1:24" x14ac:dyDescent="0.3">
      <c r="A62">
        <v>60</v>
      </c>
      <c r="B62">
        <f>IF(A62&gt;0,EOMONTH(B61,1),INDEX(extract[VALUATION_DATE], 1))</f>
        <v>47118</v>
      </c>
      <c r="C62">
        <f>IF(A62=0,DAYS360(INDEX(extract[ISSUE_DATE], 1),B62)/30,C61+1)</f>
        <v>78</v>
      </c>
      <c r="D62">
        <f t="shared" si="0"/>
        <v>7</v>
      </c>
      <c r="E62">
        <f>INDEX(extract[ISSUE_AGE], 1)+D62-1</f>
        <v>54</v>
      </c>
      <c r="F62">
        <f>INDEX(mortality_0[PROBABILITY],MATCH(E62, mortality_0[AGE]))</f>
        <v>5.0220000000000004E-3</v>
      </c>
      <c r="G62">
        <f t="shared" si="1"/>
        <v>4.194663844289126E-4</v>
      </c>
      <c r="H62">
        <f>INDEX(valuation_rate_0[rate],0+1)</f>
        <v>4.2500000000000003E-2</v>
      </c>
      <c r="I62">
        <f t="shared" si="2"/>
        <v>0.81211901979936885</v>
      </c>
      <c r="J62">
        <f>IF(A62&gt;0,J61+L61-M61-N61,INDEX(extract[FUND_VALUE], 1))</f>
        <v>55301.588367321907</v>
      </c>
      <c r="K62">
        <f>IF((B62&lt;INDEX(extract[GUARANTEE_END], 1)),INDEX(extract[CURRENT_RATE], 1),INDEX(extract[MINIMUM_RATE], 1))</f>
        <v>0.01</v>
      </c>
      <c r="L62">
        <f t="shared" si="3"/>
        <v>45.874775334575872</v>
      </c>
      <c r="M62">
        <f t="shared" si="4"/>
        <v>23.197157325616534</v>
      </c>
      <c r="N62">
        <f>IF((A62=0),INDEX(extract[AVAILABLE_FPWD], 1),(IF(MOD(C62, 12)=0,J62*INDEX(extract[FREE_PWD_PERCENT], 1),0)))</f>
        <v>0</v>
      </c>
      <c r="O62">
        <f>IF((D62&lt;=INDEX(surr_charge_sch_0[POLICY_YEAR],COUNTA(surr_charge_sch_0[POLICY_YEAR]))),INDEX(surr_charge_sch_0[SURRENDER_CHARGE_PERCENT],MATCH(D62, surr_charge_sch_0[POLICY_YEAR])),INDEX(surr_charge_sch_0[SURRENDER_CHARGE_PERCENT],COUNTA(surr_charge_sch_0[SURRENDER_CHARGE_PERCENT])))</f>
        <v>0</v>
      </c>
      <c r="P62">
        <f t="shared" si="5"/>
        <v>0</v>
      </c>
      <c r="Q62">
        <f t="shared" si="6"/>
        <v>55301.588367321907</v>
      </c>
      <c r="R62">
        <f t="shared" si="7"/>
        <v>0</v>
      </c>
      <c r="S62">
        <f t="shared" si="8"/>
        <v>55301.588367321907</v>
      </c>
      <c r="T62">
        <f t="shared" si="9"/>
        <v>44911.471738217646</v>
      </c>
      <c r="U62">
        <f t="shared" si="10"/>
        <v>44385.670117845519</v>
      </c>
      <c r="V62">
        <f t="shared" si="11"/>
        <v>1338.9425542941974</v>
      </c>
      <c r="W62">
        <f t="shared" si="12"/>
        <v>90636.084410357362</v>
      </c>
      <c r="X62">
        <f t="shared" si="13"/>
        <v>96310.79063983573</v>
      </c>
    </row>
    <row r="63" spans="1:24" x14ac:dyDescent="0.3">
      <c r="A63">
        <v>61</v>
      </c>
      <c r="B63">
        <f>IF(A63&gt;0,EOMONTH(B62,1),INDEX(extract[VALUATION_DATE], 1))</f>
        <v>47149</v>
      </c>
      <c r="C63">
        <f>IF(A63=0,DAYS360(INDEX(extract[ISSUE_DATE], 1),B63)/30,C62+1)</f>
        <v>79</v>
      </c>
      <c r="D63">
        <f t="shared" si="0"/>
        <v>7</v>
      </c>
      <c r="E63">
        <f>INDEX(extract[ISSUE_AGE], 1)+D63-1</f>
        <v>54</v>
      </c>
      <c r="F63">
        <f>INDEX(mortality_0[PROBABILITY],MATCH(E63, mortality_0[AGE]))</f>
        <v>5.0220000000000004E-3</v>
      </c>
      <c r="G63">
        <f t="shared" si="1"/>
        <v>4.194663844289126E-4</v>
      </c>
      <c r="H63">
        <f>INDEX(valuation_rate_0[rate],0+1)</f>
        <v>4.2500000000000003E-2</v>
      </c>
      <c r="I63">
        <f t="shared" si="2"/>
        <v>0.80930708637147608</v>
      </c>
      <c r="J63">
        <f>IF(A63&gt;0,J62+L62-M62-N62,INDEX(extract[FUND_VALUE], 1))</f>
        <v>55324.265985330865</v>
      </c>
      <c r="K63">
        <f>IF((B63&lt;INDEX(extract[GUARANTEE_END], 1)),INDEX(extract[CURRENT_RATE], 1),INDEX(extract[MINIMUM_RATE], 1))</f>
        <v>0.01</v>
      </c>
      <c r="L63">
        <f t="shared" si="3"/>
        <v>45.893587283056888</v>
      </c>
      <c r="M63">
        <f t="shared" si="4"/>
        <v>23.206669824050209</v>
      </c>
      <c r="N63">
        <f>IF((A63=0),INDEX(extract[AVAILABLE_FPWD], 1),(IF(MOD(C63, 12)=0,J63*INDEX(extract[FREE_PWD_PERCENT], 1),0)))</f>
        <v>0</v>
      </c>
      <c r="O63">
        <f>IF((D63&lt;=INDEX(surr_charge_sch_0[POLICY_YEAR],COUNTA(surr_charge_sch_0[POLICY_YEAR]))),INDEX(surr_charge_sch_0[SURRENDER_CHARGE_PERCENT],MATCH(D63, surr_charge_sch_0[POLICY_YEAR])),INDEX(surr_charge_sch_0[SURRENDER_CHARGE_PERCENT],COUNTA(surr_charge_sch_0[SURRENDER_CHARGE_PERCENT])))</f>
        <v>0</v>
      </c>
      <c r="P63">
        <f t="shared" si="5"/>
        <v>0</v>
      </c>
      <c r="Q63">
        <f t="shared" si="6"/>
        <v>55324.265985330865</v>
      </c>
      <c r="R63">
        <f t="shared" si="7"/>
        <v>0</v>
      </c>
      <c r="S63">
        <f t="shared" si="8"/>
        <v>55324.265985330865</v>
      </c>
      <c r="T63">
        <f t="shared" si="9"/>
        <v>44774.320510228681</v>
      </c>
      <c r="U63">
        <f t="shared" si="10"/>
        <v>44385.670117845519</v>
      </c>
      <c r="V63">
        <f t="shared" si="11"/>
        <v>1357.7814069636088</v>
      </c>
      <c r="W63">
        <f t="shared" si="12"/>
        <v>90517.772035037808</v>
      </c>
      <c r="X63">
        <f t="shared" si="13"/>
        <v>96310.79063983573</v>
      </c>
    </row>
    <row r="64" spans="1:24" x14ac:dyDescent="0.3">
      <c r="A64">
        <v>62</v>
      </c>
      <c r="B64">
        <f>IF(A64&gt;0,EOMONTH(B63,1),INDEX(extract[VALUATION_DATE], 1))</f>
        <v>47177</v>
      </c>
      <c r="C64">
        <f>IF(A64=0,DAYS360(INDEX(extract[ISSUE_DATE], 1),B64)/30,C63+1)</f>
        <v>80</v>
      </c>
      <c r="D64">
        <f t="shared" si="0"/>
        <v>7</v>
      </c>
      <c r="E64">
        <f>INDEX(extract[ISSUE_AGE], 1)+D64-1</f>
        <v>54</v>
      </c>
      <c r="F64">
        <f>INDEX(mortality_0[PROBABILITY],MATCH(E64, mortality_0[AGE]))</f>
        <v>5.0220000000000004E-3</v>
      </c>
      <c r="G64">
        <f t="shared" si="1"/>
        <v>4.194663844289126E-4</v>
      </c>
      <c r="H64">
        <f>INDEX(valuation_rate_0[rate],0+1)</f>
        <v>4.2500000000000003E-2</v>
      </c>
      <c r="I64">
        <f t="shared" si="2"/>
        <v>0.80650488916378027</v>
      </c>
      <c r="J64">
        <f>IF(A64&gt;0,J63+L63-M63-N63,INDEX(extract[FUND_VALUE], 1))</f>
        <v>55346.952902789868</v>
      </c>
      <c r="K64">
        <f>IF((B64&lt;INDEX(extract[GUARANTEE_END], 1)),INDEX(extract[CURRENT_RATE], 1),INDEX(extract[MINIMUM_RATE], 1))</f>
        <v>0.01</v>
      </c>
      <c r="L64">
        <f t="shared" si="3"/>
        <v>45.912406945786152</v>
      </c>
      <c r="M64">
        <f t="shared" si="4"/>
        <v>23.216186223290574</v>
      </c>
      <c r="N64">
        <f>IF((A64=0),INDEX(extract[AVAILABLE_FPWD], 1),(IF(MOD(C64, 12)=0,J64*INDEX(extract[FREE_PWD_PERCENT], 1),0)))</f>
        <v>0</v>
      </c>
      <c r="O64">
        <f>IF((D64&lt;=INDEX(surr_charge_sch_0[POLICY_YEAR],COUNTA(surr_charge_sch_0[POLICY_YEAR]))),INDEX(surr_charge_sch_0[SURRENDER_CHARGE_PERCENT],MATCH(D64, surr_charge_sch_0[POLICY_YEAR])),INDEX(surr_charge_sch_0[SURRENDER_CHARGE_PERCENT],COUNTA(surr_charge_sch_0[SURRENDER_CHARGE_PERCENT])))</f>
        <v>0</v>
      </c>
      <c r="P64">
        <f t="shared" si="5"/>
        <v>0</v>
      </c>
      <c r="Q64">
        <f t="shared" si="6"/>
        <v>55346.952902789868</v>
      </c>
      <c r="R64">
        <f t="shared" si="7"/>
        <v>0</v>
      </c>
      <c r="S64">
        <f t="shared" si="8"/>
        <v>55346.952902789868</v>
      </c>
      <c r="T64">
        <f t="shared" si="9"/>
        <v>44637.588116417508</v>
      </c>
      <c r="U64">
        <f t="shared" si="10"/>
        <v>44385.670117845519</v>
      </c>
      <c r="V64">
        <f t="shared" si="11"/>
        <v>1376.5627293032958</v>
      </c>
      <c r="W64">
        <f t="shared" si="12"/>
        <v>90399.820963566308</v>
      </c>
      <c r="X64">
        <f t="shared" si="13"/>
        <v>96310.79063983573</v>
      </c>
    </row>
    <row r="65" spans="1:24" x14ac:dyDescent="0.3">
      <c r="A65">
        <v>63</v>
      </c>
      <c r="B65">
        <f>IF(A65&gt;0,EOMONTH(B64,1),INDEX(extract[VALUATION_DATE], 1))</f>
        <v>47208</v>
      </c>
      <c r="C65">
        <f>IF(A65=0,DAYS360(INDEX(extract[ISSUE_DATE], 1),B65)/30,C64+1)</f>
        <v>81</v>
      </c>
      <c r="D65">
        <f t="shared" si="0"/>
        <v>7</v>
      </c>
      <c r="E65">
        <f>INDEX(extract[ISSUE_AGE], 1)+D65-1</f>
        <v>54</v>
      </c>
      <c r="F65">
        <f>INDEX(mortality_0[PROBABILITY],MATCH(E65, mortality_0[AGE]))</f>
        <v>5.0220000000000004E-3</v>
      </c>
      <c r="G65">
        <f t="shared" si="1"/>
        <v>4.194663844289126E-4</v>
      </c>
      <c r="H65">
        <f>INDEX(valuation_rate_0[rate],0+1)</f>
        <v>4.2500000000000003E-2</v>
      </c>
      <c r="I65">
        <f t="shared" si="2"/>
        <v>0.80371239446496279</v>
      </c>
      <c r="J65">
        <f>IF(A65&gt;0,J64+L64-M64-N64,INDEX(extract[FUND_VALUE], 1))</f>
        <v>55369.649123512361</v>
      </c>
      <c r="K65">
        <f>IF((B65&lt;INDEX(extract[GUARANTEE_END], 1)),INDEX(extract[CURRENT_RATE], 1),INDEX(extract[MINIMUM_RATE], 1))</f>
        <v>0.01</v>
      </c>
      <c r="L65">
        <f t="shared" si="3"/>
        <v>45.931234325927079</v>
      </c>
      <c r="M65">
        <f t="shared" si="4"/>
        <v>23.225706524937241</v>
      </c>
      <c r="N65">
        <f>IF((A65=0),INDEX(extract[AVAILABLE_FPWD], 1),(IF(MOD(C65, 12)=0,J65*INDEX(extract[FREE_PWD_PERCENT], 1),0)))</f>
        <v>0</v>
      </c>
      <c r="O65">
        <f>IF((D65&lt;=INDEX(surr_charge_sch_0[POLICY_YEAR],COUNTA(surr_charge_sch_0[POLICY_YEAR]))),INDEX(surr_charge_sch_0[SURRENDER_CHARGE_PERCENT],MATCH(D65, surr_charge_sch_0[POLICY_YEAR])),INDEX(surr_charge_sch_0[SURRENDER_CHARGE_PERCENT],COUNTA(surr_charge_sch_0[SURRENDER_CHARGE_PERCENT])))</f>
        <v>0</v>
      </c>
      <c r="P65">
        <f t="shared" si="5"/>
        <v>0</v>
      </c>
      <c r="Q65">
        <f t="shared" si="6"/>
        <v>55369.649123512361</v>
      </c>
      <c r="R65">
        <f t="shared" si="7"/>
        <v>0</v>
      </c>
      <c r="S65">
        <f t="shared" si="8"/>
        <v>55369.649123512361</v>
      </c>
      <c r="T65">
        <f t="shared" si="9"/>
        <v>44501.273277742948</v>
      </c>
      <c r="U65">
        <f t="shared" si="10"/>
        <v>44385.670117845519</v>
      </c>
      <c r="V65">
        <f t="shared" si="11"/>
        <v>1395.2866970001164</v>
      </c>
      <c r="W65">
        <f t="shared" si="12"/>
        <v>90282.230092588579</v>
      </c>
      <c r="X65">
        <f t="shared" si="13"/>
        <v>96310.79063983573</v>
      </c>
    </row>
    <row r="66" spans="1:24" x14ac:dyDescent="0.3">
      <c r="A66">
        <v>64</v>
      </c>
      <c r="B66">
        <f>IF(A66&gt;0,EOMONTH(B65,1),INDEX(extract[VALUATION_DATE], 1))</f>
        <v>47238</v>
      </c>
      <c r="C66">
        <f>IF(A66=0,DAYS360(INDEX(extract[ISSUE_DATE], 1),B66)/30,C65+1)</f>
        <v>82</v>
      </c>
      <c r="D66">
        <f t="shared" ref="D66:D129" si="14">_xlfn.FLOOR.MATH(C66/12)+1</f>
        <v>7</v>
      </c>
      <c r="E66">
        <f>INDEX(extract[ISSUE_AGE], 1)+D66-1</f>
        <v>54</v>
      </c>
      <c r="F66">
        <f>INDEX(mortality_0[PROBABILITY],MATCH(E66, mortality_0[AGE]))</f>
        <v>5.0220000000000004E-3</v>
      </c>
      <c r="G66">
        <f t="shared" ref="G66:G129" si="15">1-(1-F66)^(1/12)</f>
        <v>4.194663844289126E-4</v>
      </c>
      <c r="H66">
        <f>INDEX(valuation_rate_0[rate],0+1)</f>
        <v>4.2500000000000003E-2</v>
      </c>
      <c r="I66">
        <f t="shared" ref="I66:I129" si="16">IF(A66&gt;0,(1+H65)^(-1/12)*I65,1)</f>
        <v>0.80092956868042919</v>
      </c>
      <c r="J66">
        <f>IF(A66&gt;0,J65+L65-M65-N65,INDEX(extract[FUND_VALUE], 1))</f>
        <v>55392.354651313355</v>
      </c>
      <c r="K66">
        <f>IF((B66&lt;INDEX(extract[GUARANTEE_END], 1)),INDEX(extract[CURRENT_RATE], 1),INDEX(extract[MINIMUM_RATE], 1))</f>
        <v>0.01</v>
      </c>
      <c r="L66">
        <f t="shared" ref="L66:L129" si="17">J66*((1+K66)^(1/12)-1)</f>
        <v>45.950069426644347</v>
      </c>
      <c r="M66">
        <f t="shared" ref="M66:M129" si="18">J66*G66</f>
        <v>23.235230730590473</v>
      </c>
      <c r="N66">
        <f>IF((A66=0),INDEX(extract[AVAILABLE_FPWD], 1),(IF(MOD(C66, 12)=0,J66*INDEX(extract[FREE_PWD_PERCENT], 1),0)))</f>
        <v>0</v>
      </c>
      <c r="O66">
        <f>IF((D66&lt;=INDEX(surr_charge_sch_0[POLICY_YEAR],COUNTA(surr_charge_sch_0[POLICY_YEAR]))),INDEX(surr_charge_sch_0[SURRENDER_CHARGE_PERCENT],MATCH(D66, surr_charge_sch_0[POLICY_YEAR])),INDEX(surr_charge_sch_0[SURRENDER_CHARGE_PERCENT],COUNTA(surr_charge_sch_0[SURRENDER_CHARGE_PERCENT])))</f>
        <v>0</v>
      </c>
      <c r="P66">
        <f t="shared" ref="P66:P129" si="19">N66</f>
        <v>0</v>
      </c>
      <c r="Q66">
        <f t="shared" ref="Q66:Q129" si="20">J66-P66</f>
        <v>55392.354651313355</v>
      </c>
      <c r="R66">
        <f t="shared" ref="R66:R129" si="21">O66*Q66</f>
        <v>0</v>
      </c>
      <c r="S66">
        <f t="shared" ref="S66:S129" si="22">J66-R66</f>
        <v>55392.354651313355</v>
      </c>
      <c r="T66">
        <f t="shared" ref="T66:T129" si="23">S66*I66</f>
        <v>44365.374719069769</v>
      </c>
      <c r="U66">
        <f t="shared" ref="U66:U129" si="24">IF(A66&gt;0,U65+N65*I65,0)</f>
        <v>44385.670117845519</v>
      </c>
      <c r="V66">
        <f t="shared" ref="V66:V129" si="25">IF(A66&gt;0,V65+M65*I65,0)</f>
        <v>1413.9534852044142</v>
      </c>
      <c r="W66">
        <f t="shared" ref="W66:W129" si="26">T66+U66+V66</f>
        <v>90164.998322119704</v>
      </c>
      <c r="X66">
        <f t="shared" ref="X66:X129" si="27">IF((A66=0),W66,(IF(W66&gt;X65,W66,X65)))</f>
        <v>96310.79063983573</v>
      </c>
    </row>
    <row r="67" spans="1:24" x14ac:dyDescent="0.3">
      <c r="A67">
        <v>65</v>
      </c>
      <c r="B67">
        <f>IF(A67&gt;0,EOMONTH(B66,1),INDEX(extract[VALUATION_DATE], 1))</f>
        <v>47269</v>
      </c>
      <c r="C67">
        <f>IF(A67=0,DAYS360(INDEX(extract[ISSUE_DATE], 1),B67)/30,C66+1)</f>
        <v>83</v>
      </c>
      <c r="D67">
        <f t="shared" si="14"/>
        <v>7</v>
      </c>
      <c r="E67">
        <f>INDEX(extract[ISSUE_AGE], 1)+D67-1</f>
        <v>54</v>
      </c>
      <c r="F67">
        <f>INDEX(mortality_0[PROBABILITY],MATCH(E67, mortality_0[AGE]))</f>
        <v>5.0220000000000004E-3</v>
      </c>
      <c r="G67">
        <f t="shared" si="15"/>
        <v>4.194663844289126E-4</v>
      </c>
      <c r="H67">
        <f>INDEX(valuation_rate_0[rate],0+1)</f>
        <v>4.2500000000000003E-2</v>
      </c>
      <c r="I67">
        <f t="shared" si="16"/>
        <v>0.79815637833190534</v>
      </c>
      <c r="J67">
        <f>IF(A67&gt;0,J66+L66-M66-N66,INDEX(extract[FUND_VALUE], 1))</f>
        <v>55415.069490009409</v>
      </c>
      <c r="K67">
        <f>IF((B67&lt;INDEX(extract[GUARANTEE_END], 1)),INDEX(extract[CURRENT_RATE], 1),INDEX(extract[MINIMUM_RATE], 1))</f>
        <v>0.01</v>
      </c>
      <c r="L67">
        <f t="shared" si="17"/>
        <v>45.968912251103951</v>
      </c>
      <c r="M67">
        <f t="shared" si="18"/>
        <v>23.244758841851194</v>
      </c>
      <c r="N67">
        <f>IF((A67=0),INDEX(extract[AVAILABLE_FPWD], 1),(IF(MOD(C67, 12)=0,J67*INDEX(extract[FREE_PWD_PERCENT], 1),0)))</f>
        <v>0</v>
      </c>
      <c r="O67">
        <f>IF((D67&lt;=INDEX(surr_charge_sch_0[POLICY_YEAR],COUNTA(surr_charge_sch_0[POLICY_YEAR]))),INDEX(surr_charge_sch_0[SURRENDER_CHARGE_PERCENT],MATCH(D67, surr_charge_sch_0[POLICY_YEAR])),INDEX(surr_charge_sch_0[SURRENDER_CHARGE_PERCENT],COUNTA(surr_charge_sch_0[SURRENDER_CHARGE_PERCENT])))</f>
        <v>0</v>
      </c>
      <c r="P67">
        <f t="shared" si="19"/>
        <v>0</v>
      </c>
      <c r="Q67">
        <f t="shared" si="20"/>
        <v>55415.069490009409</v>
      </c>
      <c r="R67">
        <f t="shared" si="21"/>
        <v>0</v>
      </c>
      <c r="S67">
        <f t="shared" si="22"/>
        <v>55415.069490009409</v>
      </c>
      <c r="T67">
        <f t="shared" si="23"/>
        <v>44229.891169156777</v>
      </c>
      <c r="U67">
        <f t="shared" si="24"/>
        <v>44385.670117845519</v>
      </c>
      <c r="V67">
        <f t="shared" si="25"/>
        <v>1432.5632685316561</v>
      </c>
      <c r="W67">
        <f t="shared" si="26"/>
        <v>90048.124555533941</v>
      </c>
      <c r="X67">
        <f t="shared" si="27"/>
        <v>96310.79063983573</v>
      </c>
    </row>
    <row r="68" spans="1:24" x14ac:dyDescent="0.3">
      <c r="A68">
        <v>66</v>
      </c>
      <c r="B68">
        <f>IF(A68&gt;0,EOMONTH(B67,1),INDEX(extract[VALUATION_DATE], 1))</f>
        <v>47299</v>
      </c>
      <c r="C68">
        <f>IF(A68=0,DAYS360(INDEX(extract[ISSUE_DATE], 1),B68)/30,C67+1)</f>
        <v>84</v>
      </c>
      <c r="D68">
        <f t="shared" si="14"/>
        <v>8</v>
      </c>
      <c r="E68">
        <f>INDEX(extract[ISSUE_AGE], 1)+D68-1</f>
        <v>55</v>
      </c>
      <c r="F68">
        <f>INDEX(mortality_0[PROBABILITY],MATCH(E68, mortality_0[AGE]))</f>
        <v>5.3929999999999994E-3</v>
      </c>
      <c r="G68">
        <f t="shared" si="15"/>
        <v>4.505313736674621E-4</v>
      </c>
      <c r="H68">
        <f>INDEX(valuation_rate_0[rate],0+1)</f>
        <v>4.2500000000000003E-2</v>
      </c>
      <c r="I68">
        <f t="shared" si="16"/>
        <v>0.79539279005703423</v>
      </c>
      <c r="J68">
        <f>IF(A68&gt;0,J67+L67-M67-N67,INDEX(extract[FUND_VALUE], 1))</f>
        <v>55437.793643418663</v>
      </c>
      <c r="K68">
        <f>IF((B68&lt;INDEX(extract[GUARANTEE_END], 1)),INDEX(extract[CURRENT_RATE], 1),INDEX(extract[MINIMUM_RATE], 1))</f>
        <v>0.01</v>
      </c>
      <c r="L68">
        <f t="shared" si="17"/>
        <v>45.987762802473178</v>
      </c>
      <c r="M68">
        <f t="shared" si="18"/>
        <v>24.976465323262708</v>
      </c>
      <c r="N68">
        <f>IF((A68=0),INDEX(extract[AVAILABLE_FPWD], 1),(IF(MOD(C68, 12)=0,J68*INDEX(extract[FREE_PWD_PERCENT], 1),0)))</f>
        <v>5543.7793643418663</v>
      </c>
      <c r="O68">
        <f>IF((D68&lt;=INDEX(surr_charge_sch_0[POLICY_YEAR],COUNTA(surr_charge_sch_0[POLICY_YEAR]))),INDEX(surr_charge_sch_0[SURRENDER_CHARGE_PERCENT],MATCH(D68, surr_charge_sch_0[POLICY_YEAR])),INDEX(surr_charge_sch_0[SURRENDER_CHARGE_PERCENT],COUNTA(surr_charge_sch_0[SURRENDER_CHARGE_PERCENT])))</f>
        <v>0</v>
      </c>
      <c r="P68">
        <f t="shared" si="19"/>
        <v>5543.7793643418663</v>
      </c>
      <c r="Q68">
        <f t="shared" si="20"/>
        <v>49894.0142790768</v>
      </c>
      <c r="R68">
        <f t="shared" si="21"/>
        <v>0</v>
      </c>
      <c r="S68">
        <f t="shared" si="22"/>
        <v>55437.793643418663</v>
      </c>
      <c r="T68">
        <f t="shared" si="23"/>
        <v>44094.821360644884</v>
      </c>
      <c r="U68">
        <f t="shared" si="24"/>
        <v>44385.670117845519</v>
      </c>
      <c r="V68">
        <f t="shared" si="25"/>
        <v>1451.1162210640666</v>
      </c>
      <c r="W68">
        <f t="shared" si="26"/>
        <v>89931.607699554472</v>
      </c>
      <c r="X68">
        <f t="shared" si="27"/>
        <v>96310.79063983573</v>
      </c>
    </row>
    <row r="69" spans="1:24" x14ac:dyDescent="0.3">
      <c r="A69">
        <v>67</v>
      </c>
      <c r="B69">
        <f>IF(A69&gt;0,EOMONTH(B68,1),INDEX(extract[VALUATION_DATE], 1))</f>
        <v>47330</v>
      </c>
      <c r="C69">
        <f>IF(A69=0,DAYS360(INDEX(extract[ISSUE_DATE], 1),B69)/30,C68+1)</f>
        <v>85</v>
      </c>
      <c r="D69">
        <f t="shared" si="14"/>
        <v>8</v>
      </c>
      <c r="E69">
        <f>INDEX(extract[ISSUE_AGE], 1)+D69-1</f>
        <v>55</v>
      </c>
      <c r="F69">
        <f>INDEX(mortality_0[PROBABILITY],MATCH(E69, mortality_0[AGE]))</f>
        <v>5.3929999999999994E-3</v>
      </c>
      <c r="G69">
        <f t="shared" si="15"/>
        <v>4.505313736674621E-4</v>
      </c>
      <c r="H69">
        <f>INDEX(valuation_rate_0[rate],0+1)</f>
        <v>4.2500000000000003E-2</v>
      </c>
      <c r="I69">
        <f t="shared" si="16"/>
        <v>0.79263877060897492</v>
      </c>
      <c r="J69">
        <f>IF(A69&gt;0,J68+L68-M68-N68,INDEX(extract[FUND_VALUE], 1))</f>
        <v>49915.025576556</v>
      </c>
      <c r="K69">
        <f>IF((B69&lt;INDEX(extract[GUARANTEE_END], 1)),INDEX(extract[CURRENT_RATE], 1),INDEX(extract[MINIMUM_RATE], 1))</f>
        <v>0.01</v>
      </c>
      <c r="L69">
        <f t="shared" si="17"/>
        <v>41.406416194316719</v>
      </c>
      <c r="M69">
        <f t="shared" si="18"/>
        <v>22.488285039652279</v>
      </c>
      <c r="N69">
        <f>IF((A69=0),INDEX(extract[AVAILABLE_FPWD], 1),(IF(MOD(C69, 12)=0,J69*INDEX(extract[FREE_PWD_PERCENT], 1),0)))</f>
        <v>0</v>
      </c>
      <c r="O69">
        <f>IF((D69&lt;=INDEX(surr_charge_sch_0[POLICY_YEAR],COUNTA(surr_charge_sch_0[POLICY_YEAR]))),INDEX(surr_charge_sch_0[SURRENDER_CHARGE_PERCENT],MATCH(D69, surr_charge_sch_0[POLICY_YEAR])),INDEX(surr_charge_sch_0[SURRENDER_CHARGE_PERCENT],COUNTA(surr_charge_sch_0[SURRENDER_CHARGE_PERCENT])))</f>
        <v>0</v>
      </c>
      <c r="P69">
        <f t="shared" si="19"/>
        <v>0</v>
      </c>
      <c r="Q69">
        <f t="shared" si="20"/>
        <v>49915.025576556</v>
      </c>
      <c r="R69">
        <f t="shared" si="21"/>
        <v>0</v>
      </c>
      <c r="S69">
        <f t="shared" si="22"/>
        <v>49915.025576556</v>
      </c>
      <c r="T69">
        <f t="shared" si="23"/>
        <v>39564.584507916887</v>
      </c>
      <c r="U69">
        <f t="shared" si="24"/>
        <v>48795.152253910011</v>
      </c>
      <c r="V69">
        <f t="shared" si="25"/>
        <v>1470.9823215032993</v>
      </c>
      <c r="W69">
        <f t="shared" si="26"/>
        <v>89830.719083330201</v>
      </c>
      <c r="X69">
        <f t="shared" si="27"/>
        <v>96310.79063983573</v>
      </c>
    </row>
    <row r="70" spans="1:24" x14ac:dyDescent="0.3">
      <c r="A70">
        <v>68</v>
      </c>
      <c r="B70">
        <f>IF(A70&gt;0,EOMONTH(B69,1),INDEX(extract[VALUATION_DATE], 1))</f>
        <v>47361</v>
      </c>
      <c r="C70">
        <f>IF(A70=0,DAYS360(INDEX(extract[ISSUE_DATE], 1),B70)/30,C69+1)</f>
        <v>86</v>
      </c>
      <c r="D70">
        <f t="shared" si="14"/>
        <v>8</v>
      </c>
      <c r="E70">
        <f>INDEX(extract[ISSUE_AGE], 1)+D70-1</f>
        <v>55</v>
      </c>
      <c r="F70">
        <f>INDEX(mortality_0[PROBABILITY],MATCH(E70, mortality_0[AGE]))</f>
        <v>5.3929999999999994E-3</v>
      </c>
      <c r="G70">
        <f t="shared" si="15"/>
        <v>4.505313736674621E-4</v>
      </c>
      <c r="H70">
        <f>INDEX(valuation_rate_0[rate],0+1)</f>
        <v>4.2500000000000003E-2</v>
      </c>
      <c r="I70">
        <f t="shared" si="16"/>
        <v>0.78989428685600249</v>
      </c>
      <c r="J70">
        <f>IF(A70&gt;0,J69+L69-M69-N69,INDEX(extract[FUND_VALUE], 1))</f>
        <v>49933.943707710663</v>
      </c>
      <c r="K70">
        <f>IF((B70&lt;INDEX(extract[GUARANTEE_END], 1)),INDEX(extract[CURRENT_RATE], 1),INDEX(extract[MINIMUM_RATE], 1))</f>
        <v>0.01</v>
      </c>
      <c r="L70">
        <f t="shared" si="17"/>
        <v>41.422109505161714</v>
      </c>
      <c r="M70">
        <f t="shared" si="18"/>
        <v>22.496808251268611</v>
      </c>
      <c r="N70">
        <f>IF((A70=0),INDEX(extract[AVAILABLE_FPWD], 1),(IF(MOD(C70, 12)=0,J70*INDEX(extract[FREE_PWD_PERCENT], 1),0)))</f>
        <v>0</v>
      </c>
      <c r="O70">
        <f>IF((D70&lt;=INDEX(surr_charge_sch_0[POLICY_YEAR],COUNTA(surr_charge_sch_0[POLICY_YEAR]))),INDEX(surr_charge_sch_0[SURRENDER_CHARGE_PERCENT],MATCH(D70, surr_charge_sch_0[POLICY_YEAR])),INDEX(surr_charge_sch_0[SURRENDER_CHARGE_PERCENT],COUNTA(surr_charge_sch_0[SURRENDER_CHARGE_PERCENT])))</f>
        <v>0</v>
      </c>
      <c r="P70">
        <f t="shared" si="19"/>
        <v>0</v>
      </c>
      <c r="Q70">
        <f t="shared" si="20"/>
        <v>49933.943707710663</v>
      </c>
      <c r="R70">
        <f t="shared" si="21"/>
        <v>0</v>
      </c>
      <c r="S70">
        <f t="shared" si="22"/>
        <v>49933.943707710663</v>
      </c>
      <c r="T70">
        <f t="shared" si="23"/>
        <v>39442.536854909886</v>
      </c>
      <c r="U70">
        <f t="shared" si="24"/>
        <v>48795.152253910011</v>
      </c>
      <c r="V70">
        <f t="shared" si="25"/>
        <v>1488.8074081102336</v>
      </c>
      <c r="W70">
        <f t="shared" si="26"/>
        <v>89726.496516930143</v>
      </c>
      <c r="X70">
        <f t="shared" si="27"/>
        <v>96310.79063983573</v>
      </c>
    </row>
    <row r="71" spans="1:24" x14ac:dyDescent="0.3">
      <c r="A71">
        <v>69</v>
      </c>
      <c r="B71">
        <f>IF(A71&gt;0,EOMONTH(B70,1),INDEX(extract[VALUATION_DATE], 1))</f>
        <v>47391</v>
      </c>
      <c r="C71">
        <f>IF(A71=0,DAYS360(INDEX(extract[ISSUE_DATE], 1),B71)/30,C70+1)</f>
        <v>87</v>
      </c>
      <c r="D71">
        <f t="shared" si="14"/>
        <v>8</v>
      </c>
      <c r="E71">
        <f>INDEX(extract[ISSUE_AGE], 1)+D71-1</f>
        <v>55</v>
      </c>
      <c r="F71">
        <f>INDEX(mortality_0[PROBABILITY],MATCH(E71, mortality_0[AGE]))</f>
        <v>5.3929999999999994E-3</v>
      </c>
      <c r="G71">
        <f t="shared" si="15"/>
        <v>4.505313736674621E-4</v>
      </c>
      <c r="H71">
        <f>INDEX(valuation_rate_0[rate],0+1)</f>
        <v>4.2500000000000003E-2</v>
      </c>
      <c r="I71">
        <f t="shared" si="16"/>
        <v>0.78715930578110949</v>
      </c>
      <c r="J71">
        <f>IF(A71&gt;0,J70+L70-M70-N70,INDEX(extract[FUND_VALUE], 1))</f>
        <v>49952.869008964553</v>
      </c>
      <c r="K71">
        <f>IF((B71&lt;INDEX(extract[GUARANTEE_END], 1)),INDEX(extract[CURRENT_RATE], 1),INDEX(extract[MINIMUM_RATE], 1))</f>
        <v>0.01</v>
      </c>
      <c r="L71">
        <f t="shared" si="17"/>
        <v>41.4378087638773</v>
      </c>
      <c r="M71">
        <f t="shared" si="18"/>
        <v>22.505334693239597</v>
      </c>
      <c r="N71">
        <f>IF((A71=0),INDEX(extract[AVAILABLE_FPWD], 1),(IF(MOD(C71, 12)=0,J71*INDEX(extract[FREE_PWD_PERCENT], 1),0)))</f>
        <v>0</v>
      </c>
      <c r="O71">
        <f>IF((D71&lt;=INDEX(surr_charge_sch_0[POLICY_YEAR],COUNTA(surr_charge_sch_0[POLICY_YEAR]))),INDEX(surr_charge_sch_0[SURRENDER_CHARGE_PERCENT],MATCH(D71, surr_charge_sch_0[POLICY_YEAR])),INDEX(surr_charge_sch_0[SURRENDER_CHARGE_PERCENT],COUNTA(surr_charge_sch_0[SURRENDER_CHARGE_PERCENT])))</f>
        <v>0</v>
      </c>
      <c r="P71">
        <f t="shared" si="19"/>
        <v>0</v>
      </c>
      <c r="Q71">
        <f t="shared" si="20"/>
        <v>49952.869008964553</v>
      </c>
      <c r="R71">
        <f t="shared" si="21"/>
        <v>0</v>
      </c>
      <c r="S71">
        <f t="shared" si="22"/>
        <v>49952.869008964553</v>
      </c>
      <c r="T71">
        <f t="shared" si="23"/>
        <v>39320.865690871236</v>
      </c>
      <c r="U71">
        <f t="shared" si="24"/>
        <v>48795.152253910011</v>
      </c>
      <c r="V71">
        <f t="shared" si="25"/>
        <v>1506.5775084204056</v>
      </c>
      <c r="W71">
        <f t="shared" si="26"/>
        <v>89622.595453201662</v>
      </c>
      <c r="X71">
        <f t="shared" si="27"/>
        <v>96310.79063983573</v>
      </c>
    </row>
    <row r="72" spans="1:24" x14ac:dyDescent="0.3">
      <c r="A72">
        <v>70</v>
      </c>
      <c r="B72">
        <f>IF(A72&gt;0,EOMONTH(B71,1),INDEX(extract[VALUATION_DATE], 1))</f>
        <v>47422</v>
      </c>
      <c r="C72">
        <f>IF(A72=0,DAYS360(INDEX(extract[ISSUE_DATE], 1),B72)/30,C71+1)</f>
        <v>88</v>
      </c>
      <c r="D72">
        <f t="shared" si="14"/>
        <v>8</v>
      </c>
      <c r="E72">
        <f>INDEX(extract[ISSUE_AGE], 1)+D72-1</f>
        <v>55</v>
      </c>
      <c r="F72">
        <f>INDEX(mortality_0[PROBABILITY],MATCH(E72, mortality_0[AGE]))</f>
        <v>5.3929999999999994E-3</v>
      </c>
      <c r="G72">
        <f t="shared" si="15"/>
        <v>4.505313736674621E-4</v>
      </c>
      <c r="H72">
        <f>INDEX(valuation_rate_0[rate],0+1)</f>
        <v>4.2500000000000003E-2</v>
      </c>
      <c r="I72">
        <f t="shared" si="16"/>
        <v>0.78443379448160855</v>
      </c>
      <c r="J72">
        <f>IF(A72&gt;0,J71+L71-M71-N71,INDEX(extract[FUND_VALUE], 1))</f>
        <v>49971.801483035189</v>
      </c>
      <c r="K72">
        <f>IF((B72&lt;INDEX(extract[GUARANTEE_END], 1)),INDEX(extract[CURRENT_RATE], 1),INDEX(extract[MINIMUM_RATE], 1))</f>
        <v>0.01</v>
      </c>
      <c r="L72">
        <f t="shared" si="17"/>
        <v>41.453513972717765</v>
      </c>
      <c r="M72">
        <f t="shared" si="18"/>
        <v>22.513864366789562</v>
      </c>
      <c r="N72">
        <f>IF((A72=0),INDEX(extract[AVAILABLE_FPWD], 1),(IF(MOD(C72, 12)=0,J72*INDEX(extract[FREE_PWD_PERCENT], 1),0)))</f>
        <v>0</v>
      </c>
      <c r="O72">
        <f>IF((D72&lt;=INDEX(surr_charge_sch_0[POLICY_YEAR],COUNTA(surr_charge_sch_0[POLICY_YEAR]))),INDEX(surr_charge_sch_0[SURRENDER_CHARGE_PERCENT],MATCH(D72, surr_charge_sch_0[POLICY_YEAR])),INDEX(surr_charge_sch_0[SURRENDER_CHARGE_PERCENT],COUNTA(surr_charge_sch_0[SURRENDER_CHARGE_PERCENT])))</f>
        <v>0</v>
      </c>
      <c r="P72">
        <f t="shared" si="19"/>
        <v>0</v>
      </c>
      <c r="Q72">
        <f t="shared" si="20"/>
        <v>49971.801483035189</v>
      </c>
      <c r="R72">
        <f t="shared" si="21"/>
        <v>0</v>
      </c>
      <c r="S72">
        <f t="shared" si="22"/>
        <v>49971.801483035189</v>
      </c>
      <c r="T72">
        <f t="shared" si="23"/>
        <v>39199.569854418965</v>
      </c>
      <c r="U72">
        <f t="shared" si="24"/>
        <v>48795.152253910011</v>
      </c>
      <c r="V72">
        <f t="shared" si="25"/>
        <v>1524.2927920539075</v>
      </c>
      <c r="W72">
        <f t="shared" si="26"/>
        <v>89519.014900382885</v>
      </c>
      <c r="X72">
        <f t="shared" si="27"/>
        <v>96310.79063983573</v>
      </c>
    </row>
    <row r="73" spans="1:24" x14ac:dyDescent="0.3">
      <c r="A73">
        <v>71</v>
      </c>
      <c r="B73">
        <f>IF(A73&gt;0,EOMONTH(B72,1),INDEX(extract[VALUATION_DATE], 1))</f>
        <v>47452</v>
      </c>
      <c r="C73">
        <f>IF(A73=0,DAYS360(INDEX(extract[ISSUE_DATE], 1),B73)/30,C72+1)</f>
        <v>89</v>
      </c>
      <c r="D73">
        <f t="shared" si="14"/>
        <v>8</v>
      </c>
      <c r="E73">
        <f>INDEX(extract[ISSUE_AGE], 1)+D73-1</f>
        <v>55</v>
      </c>
      <c r="F73">
        <f>INDEX(mortality_0[PROBABILITY],MATCH(E73, mortality_0[AGE]))</f>
        <v>5.3929999999999994E-3</v>
      </c>
      <c r="G73">
        <f t="shared" si="15"/>
        <v>4.505313736674621E-4</v>
      </c>
      <c r="H73">
        <f>INDEX(valuation_rate_0[rate],0+1)</f>
        <v>4.2500000000000003E-2</v>
      </c>
      <c r="I73">
        <f t="shared" si="16"/>
        <v>0.78171772016873686</v>
      </c>
      <c r="J73">
        <f>IF(A73&gt;0,J72+L72-M72-N72,INDEX(extract[FUND_VALUE], 1))</f>
        <v>49990.741132641117</v>
      </c>
      <c r="K73">
        <f>IF((B73&lt;INDEX(extract[GUARANTEE_END], 1)),INDEX(extract[CURRENT_RATE], 1),INDEX(extract[MINIMUM_RATE], 1))</f>
        <v>0.01</v>
      </c>
      <c r="L73">
        <f t="shared" si="17"/>
        <v>41.469225133938238</v>
      </c>
      <c r="M73">
        <f t="shared" si="18"/>
        <v>22.522397273143302</v>
      </c>
      <c r="N73">
        <f>IF((A73=0),INDEX(extract[AVAILABLE_FPWD], 1),(IF(MOD(C73, 12)=0,J73*INDEX(extract[FREE_PWD_PERCENT], 1),0)))</f>
        <v>0</v>
      </c>
      <c r="O73">
        <f>IF((D73&lt;=INDEX(surr_charge_sch_0[POLICY_YEAR],COUNTA(surr_charge_sch_0[POLICY_YEAR]))),INDEX(surr_charge_sch_0[SURRENDER_CHARGE_PERCENT],MATCH(D73, surr_charge_sch_0[POLICY_YEAR])),INDEX(surr_charge_sch_0[SURRENDER_CHARGE_PERCENT],COUNTA(surr_charge_sch_0[SURRENDER_CHARGE_PERCENT])))</f>
        <v>0</v>
      </c>
      <c r="P73">
        <f t="shared" si="19"/>
        <v>0</v>
      </c>
      <c r="Q73">
        <f t="shared" si="20"/>
        <v>49990.741132641117</v>
      </c>
      <c r="R73">
        <f t="shared" si="21"/>
        <v>0</v>
      </c>
      <c r="S73">
        <f t="shared" si="22"/>
        <v>49990.741132641117</v>
      </c>
      <c r="T73">
        <f t="shared" si="23"/>
        <v>39078.648187753715</v>
      </c>
      <c r="U73">
        <f t="shared" si="24"/>
        <v>48795.152253910011</v>
      </c>
      <c r="V73">
        <f t="shared" si="25"/>
        <v>1541.9534281075926</v>
      </c>
      <c r="W73">
        <f t="shared" si="26"/>
        <v>89415.753869771317</v>
      </c>
      <c r="X73">
        <f t="shared" si="27"/>
        <v>96310.79063983573</v>
      </c>
    </row>
    <row r="74" spans="1:24" x14ac:dyDescent="0.3">
      <c r="A74">
        <v>72</v>
      </c>
      <c r="B74">
        <f>IF(A74&gt;0,EOMONTH(B73,1),INDEX(extract[VALUATION_DATE], 1))</f>
        <v>47483</v>
      </c>
      <c r="C74">
        <f>IF(A74=0,DAYS360(INDEX(extract[ISSUE_DATE], 1),B74)/30,C73+1)</f>
        <v>90</v>
      </c>
      <c r="D74">
        <f t="shared" si="14"/>
        <v>8</v>
      </c>
      <c r="E74">
        <f>INDEX(extract[ISSUE_AGE], 1)+D74-1</f>
        <v>55</v>
      </c>
      <c r="F74">
        <f>INDEX(mortality_0[PROBABILITY],MATCH(E74, mortality_0[AGE]))</f>
        <v>5.3929999999999994E-3</v>
      </c>
      <c r="G74">
        <f t="shared" si="15"/>
        <v>4.505313736674621E-4</v>
      </c>
      <c r="H74">
        <f>INDEX(valuation_rate_0[rate],0+1)</f>
        <v>4.2500000000000003E-2</v>
      </c>
      <c r="I74">
        <f t="shared" si="16"/>
        <v>0.77901105016726135</v>
      </c>
      <c r="J74">
        <f>IF(A74&gt;0,J73+L73-M73-N73,INDEX(extract[FUND_VALUE], 1))</f>
        <v>50009.687960501913</v>
      </c>
      <c r="K74">
        <f>IF((B74&lt;INDEX(extract[GUARANTEE_END], 1)),INDEX(extract[CURRENT_RATE], 1),INDEX(extract[MINIMUM_RATE], 1))</f>
        <v>0.01</v>
      </c>
      <c r="L74">
        <f t="shared" si="17"/>
        <v>41.484942249794727</v>
      </c>
      <c r="M74">
        <f t="shared" si="18"/>
        <v>22.530933413526068</v>
      </c>
      <c r="N74">
        <f>IF((A74=0),INDEX(extract[AVAILABLE_FPWD], 1),(IF(MOD(C74, 12)=0,J74*INDEX(extract[FREE_PWD_PERCENT], 1),0)))</f>
        <v>0</v>
      </c>
      <c r="O74">
        <f>IF((D74&lt;=INDEX(surr_charge_sch_0[POLICY_YEAR],COUNTA(surr_charge_sch_0[POLICY_YEAR]))),INDEX(surr_charge_sch_0[SURRENDER_CHARGE_PERCENT],MATCH(D74, surr_charge_sch_0[POLICY_YEAR])),INDEX(surr_charge_sch_0[SURRENDER_CHARGE_PERCENT],COUNTA(surr_charge_sch_0[SURRENDER_CHARGE_PERCENT])))</f>
        <v>0</v>
      </c>
      <c r="P74">
        <f t="shared" si="19"/>
        <v>0</v>
      </c>
      <c r="Q74">
        <f t="shared" si="20"/>
        <v>50009.687960501913</v>
      </c>
      <c r="R74">
        <f t="shared" si="21"/>
        <v>0</v>
      </c>
      <c r="S74">
        <f t="shared" si="22"/>
        <v>50009.687960501913</v>
      </c>
      <c r="T74">
        <f t="shared" si="23"/>
        <v>38958.099536647642</v>
      </c>
      <c r="U74">
        <f t="shared" si="24"/>
        <v>48795.152253910011</v>
      </c>
      <c r="V74">
        <f t="shared" si="25"/>
        <v>1559.5595851566886</v>
      </c>
      <c r="W74">
        <f t="shared" si="26"/>
        <v>89312.811375714344</v>
      </c>
      <c r="X74">
        <f t="shared" si="27"/>
        <v>96310.79063983573</v>
      </c>
    </row>
    <row r="75" spans="1:24" x14ac:dyDescent="0.3">
      <c r="A75">
        <v>73</v>
      </c>
      <c r="B75">
        <f>IF(A75&gt;0,EOMONTH(B74,1),INDEX(extract[VALUATION_DATE], 1))</f>
        <v>47514</v>
      </c>
      <c r="C75">
        <f>IF(A75=0,DAYS360(INDEX(extract[ISSUE_DATE], 1),B75)/30,C74+1)</f>
        <v>91</v>
      </c>
      <c r="D75">
        <f t="shared" si="14"/>
        <v>8</v>
      </c>
      <c r="E75">
        <f>INDEX(extract[ISSUE_AGE], 1)+D75-1</f>
        <v>55</v>
      </c>
      <c r="F75">
        <f>INDEX(mortality_0[PROBABILITY],MATCH(E75, mortality_0[AGE]))</f>
        <v>5.3929999999999994E-3</v>
      </c>
      <c r="G75">
        <f t="shared" si="15"/>
        <v>4.505313736674621E-4</v>
      </c>
      <c r="H75">
        <f>INDEX(valuation_rate_0[rate],0+1)</f>
        <v>4.2500000000000003E-2</v>
      </c>
      <c r="I75">
        <f t="shared" si="16"/>
        <v>0.776313751915086</v>
      </c>
      <c r="J75">
        <f>IF(A75&gt;0,J74+L74-M74-N74,INDEX(extract[FUND_VALUE], 1))</f>
        <v>50028.641969338183</v>
      </c>
      <c r="K75">
        <f>IF((B75&lt;INDEX(extract[GUARANTEE_END], 1)),INDEX(extract[CURRENT_RATE], 1),INDEX(extract[MINIMUM_RATE], 1))</f>
        <v>0.01</v>
      </c>
      <c r="L75">
        <f t="shared" si="17"/>
        <v>41.500665322544066</v>
      </c>
      <c r="M75">
        <f t="shared" si="18"/>
        <v>22.539472789163579</v>
      </c>
      <c r="N75">
        <f>IF((A75=0),INDEX(extract[AVAILABLE_FPWD], 1),(IF(MOD(C75, 12)=0,J75*INDEX(extract[FREE_PWD_PERCENT], 1),0)))</f>
        <v>0</v>
      </c>
      <c r="O75">
        <f>IF((D75&lt;=INDEX(surr_charge_sch_0[POLICY_YEAR],COUNTA(surr_charge_sch_0[POLICY_YEAR]))),INDEX(surr_charge_sch_0[SURRENDER_CHARGE_PERCENT],MATCH(D75, surr_charge_sch_0[POLICY_YEAR])),INDEX(surr_charge_sch_0[SURRENDER_CHARGE_PERCENT],COUNTA(surr_charge_sch_0[SURRENDER_CHARGE_PERCENT])))</f>
        <v>0</v>
      </c>
      <c r="P75">
        <f t="shared" si="19"/>
        <v>0</v>
      </c>
      <c r="Q75">
        <f t="shared" si="20"/>
        <v>50028.641969338183</v>
      </c>
      <c r="R75">
        <f t="shared" si="21"/>
        <v>0</v>
      </c>
      <c r="S75">
        <f t="shared" si="22"/>
        <v>50028.641969338183</v>
      </c>
      <c r="T75">
        <f t="shared" si="23"/>
        <v>38837.922750433463</v>
      </c>
      <c r="U75">
        <f t="shared" si="24"/>
        <v>48795.152253910011</v>
      </c>
      <c r="V75">
        <f t="shared" si="25"/>
        <v>1577.1114312564082</v>
      </c>
      <c r="W75">
        <f t="shared" si="26"/>
        <v>89210.18643559987</v>
      </c>
      <c r="X75">
        <f t="shared" si="27"/>
        <v>96310.79063983573</v>
      </c>
    </row>
    <row r="76" spans="1:24" x14ac:dyDescent="0.3">
      <c r="A76">
        <v>74</v>
      </c>
      <c r="B76">
        <f>IF(A76&gt;0,EOMONTH(B75,1),INDEX(extract[VALUATION_DATE], 1))</f>
        <v>47542</v>
      </c>
      <c r="C76">
        <f>IF(A76=0,DAYS360(INDEX(extract[ISSUE_DATE], 1),B76)/30,C75+1)</f>
        <v>92</v>
      </c>
      <c r="D76">
        <f t="shared" si="14"/>
        <v>8</v>
      </c>
      <c r="E76">
        <f>INDEX(extract[ISSUE_AGE], 1)+D76-1</f>
        <v>55</v>
      </c>
      <c r="F76">
        <f>INDEX(mortality_0[PROBABILITY],MATCH(E76, mortality_0[AGE]))</f>
        <v>5.3929999999999994E-3</v>
      </c>
      <c r="G76">
        <f t="shared" si="15"/>
        <v>4.505313736674621E-4</v>
      </c>
      <c r="H76">
        <f>INDEX(valuation_rate_0[rate],0+1)</f>
        <v>4.2500000000000003E-2</v>
      </c>
      <c r="I76">
        <f t="shared" si="16"/>
        <v>0.77362579296285972</v>
      </c>
      <c r="J76">
        <f>IF(A76&gt;0,J75+L75-M75-N75,INDEX(extract[FUND_VALUE], 1))</f>
        <v>50047.603161871564</v>
      </c>
      <c r="K76">
        <f>IF((B76&lt;INDEX(extract[GUARANTEE_END], 1)),INDEX(extract[CURRENT_RATE], 1),INDEX(extract[MINIMUM_RATE], 1))</f>
        <v>0.01</v>
      </c>
      <c r="L76">
        <f t="shared" si="17"/>
        <v>41.51639435444396</v>
      </c>
      <c r="M76">
        <f t="shared" si="18"/>
        <v>22.548015401282015</v>
      </c>
      <c r="N76">
        <f>IF((A76=0),INDEX(extract[AVAILABLE_FPWD], 1),(IF(MOD(C76, 12)=0,J76*INDEX(extract[FREE_PWD_PERCENT], 1),0)))</f>
        <v>0</v>
      </c>
      <c r="O76">
        <f>IF((D76&lt;=INDEX(surr_charge_sch_0[POLICY_YEAR],COUNTA(surr_charge_sch_0[POLICY_YEAR]))),INDEX(surr_charge_sch_0[SURRENDER_CHARGE_PERCENT],MATCH(D76, surr_charge_sch_0[POLICY_YEAR])),INDEX(surr_charge_sch_0[SURRENDER_CHARGE_PERCENT],COUNTA(surr_charge_sch_0[SURRENDER_CHARGE_PERCENT])))</f>
        <v>0</v>
      </c>
      <c r="P76">
        <f t="shared" si="19"/>
        <v>0</v>
      </c>
      <c r="Q76">
        <f t="shared" si="20"/>
        <v>50047.603161871564</v>
      </c>
      <c r="R76">
        <f t="shared" si="21"/>
        <v>0</v>
      </c>
      <c r="S76">
        <f t="shared" si="22"/>
        <v>50047.603161871564</v>
      </c>
      <c r="T76">
        <f t="shared" si="23"/>
        <v>38718.116681993415</v>
      </c>
      <c r="U76">
        <f t="shared" si="24"/>
        <v>48795.152253910011</v>
      </c>
      <c r="V76">
        <f t="shared" si="25"/>
        <v>1594.6091339435518</v>
      </c>
      <c r="W76">
        <f t="shared" si="26"/>
        <v>89107.878069846978</v>
      </c>
      <c r="X76">
        <f t="shared" si="27"/>
        <v>96310.79063983573</v>
      </c>
    </row>
    <row r="77" spans="1:24" x14ac:dyDescent="0.3">
      <c r="A77">
        <v>75</v>
      </c>
      <c r="B77">
        <f>IF(A77&gt;0,EOMONTH(B76,1),INDEX(extract[VALUATION_DATE], 1))</f>
        <v>47573</v>
      </c>
      <c r="C77">
        <f>IF(A77=0,DAYS360(INDEX(extract[ISSUE_DATE], 1),B77)/30,C76+1)</f>
        <v>93</v>
      </c>
      <c r="D77">
        <f t="shared" si="14"/>
        <v>8</v>
      </c>
      <c r="E77">
        <f>INDEX(extract[ISSUE_AGE], 1)+D77-1</f>
        <v>55</v>
      </c>
      <c r="F77">
        <f>INDEX(mortality_0[PROBABILITY],MATCH(E77, mortality_0[AGE]))</f>
        <v>5.3929999999999994E-3</v>
      </c>
      <c r="G77">
        <f t="shared" si="15"/>
        <v>4.505313736674621E-4</v>
      </c>
      <c r="H77">
        <f>INDEX(valuation_rate_0[rate],0+1)</f>
        <v>4.2500000000000003E-2</v>
      </c>
      <c r="I77">
        <f t="shared" si="16"/>
        <v>0.7709471409735863</v>
      </c>
      <c r="J77">
        <f>IF(A77&gt;0,J76+L76-M76-N76,INDEX(extract[FUND_VALUE], 1))</f>
        <v>50066.571540824727</v>
      </c>
      <c r="K77">
        <f>IF((B77&lt;INDEX(extract[GUARANTEE_END], 1)),INDEX(extract[CURRENT_RATE], 1),INDEX(extract[MINIMUM_RATE], 1))</f>
        <v>0.01</v>
      </c>
      <c r="L77">
        <f t="shared" si="17"/>
        <v>41.532129347752971</v>
      </c>
      <c r="M77">
        <f t="shared" si="18"/>
        <v>22.556561251108029</v>
      </c>
      <c r="N77">
        <f>IF((A77=0),INDEX(extract[AVAILABLE_FPWD], 1),(IF(MOD(C77, 12)=0,J77*INDEX(extract[FREE_PWD_PERCENT], 1),0)))</f>
        <v>0</v>
      </c>
      <c r="O77">
        <f>IF((D77&lt;=INDEX(surr_charge_sch_0[POLICY_YEAR],COUNTA(surr_charge_sch_0[POLICY_YEAR]))),INDEX(surr_charge_sch_0[SURRENDER_CHARGE_PERCENT],MATCH(D77, surr_charge_sch_0[POLICY_YEAR])),INDEX(surr_charge_sch_0[SURRENDER_CHARGE_PERCENT],COUNTA(surr_charge_sch_0[SURRENDER_CHARGE_PERCENT])))</f>
        <v>0</v>
      </c>
      <c r="P77">
        <f t="shared" si="19"/>
        <v>0</v>
      </c>
      <c r="Q77">
        <f t="shared" si="20"/>
        <v>50066.571540824727</v>
      </c>
      <c r="R77">
        <f t="shared" si="21"/>
        <v>0</v>
      </c>
      <c r="S77">
        <f t="shared" si="22"/>
        <v>50066.571540824727</v>
      </c>
      <c r="T77">
        <f t="shared" si="23"/>
        <v>38598.680187748345</v>
      </c>
      <c r="U77">
        <f t="shared" si="24"/>
        <v>48795.152253910011</v>
      </c>
      <c r="V77">
        <f t="shared" si="25"/>
        <v>1612.0528602381073</v>
      </c>
      <c r="W77">
        <f t="shared" si="26"/>
        <v>89005.885301896473</v>
      </c>
      <c r="X77">
        <f t="shared" si="27"/>
        <v>96310.79063983573</v>
      </c>
    </row>
    <row r="78" spans="1:24" x14ac:dyDescent="0.3">
      <c r="A78">
        <v>76</v>
      </c>
      <c r="B78">
        <f>IF(A78&gt;0,EOMONTH(B77,1),INDEX(extract[VALUATION_DATE], 1))</f>
        <v>47603</v>
      </c>
      <c r="C78">
        <f>IF(A78=0,DAYS360(INDEX(extract[ISSUE_DATE], 1),B78)/30,C77+1)</f>
        <v>94</v>
      </c>
      <c r="D78">
        <f t="shared" si="14"/>
        <v>8</v>
      </c>
      <c r="E78">
        <f>INDEX(extract[ISSUE_AGE], 1)+D78-1</f>
        <v>55</v>
      </c>
      <c r="F78">
        <f>INDEX(mortality_0[PROBABILITY],MATCH(E78, mortality_0[AGE]))</f>
        <v>5.3929999999999994E-3</v>
      </c>
      <c r="G78">
        <f t="shared" si="15"/>
        <v>4.505313736674621E-4</v>
      </c>
      <c r="H78">
        <f>INDEX(valuation_rate_0[rate],0+1)</f>
        <v>4.2500000000000003E-2</v>
      </c>
      <c r="I78">
        <f t="shared" si="16"/>
        <v>0.76827776372223522</v>
      </c>
      <c r="J78">
        <f>IF(A78&gt;0,J77+L77-M77-N77,INDEX(extract[FUND_VALUE], 1))</f>
        <v>50085.547108921375</v>
      </c>
      <c r="K78">
        <f>IF((B78&lt;INDEX(extract[GUARANTEE_END], 1)),INDEX(extract[CURRENT_RATE], 1),INDEX(extract[MINIMUM_RATE], 1))</f>
        <v>0.01</v>
      </c>
      <c r="L78">
        <f t="shared" si="17"/>
        <v>41.547870304730516</v>
      </c>
      <c r="M78">
        <f t="shared" si="18"/>
        <v>22.565110339868731</v>
      </c>
      <c r="N78">
        <f>IF((A78=0),INDEX(extract[AVAILABLE_FPWD], 1),(IF(MOD(C78, 12)=0,J78*INDEX(extract[FREE_PWD_PERCENT], 1),0)))</f>
        <v>0</v>
      </c>
      <c r="O78">
        <f>IF((D78&lt;=INDEX(surr_charge_sch_0[POLICY_YEAR],COUNTA(surr_charge_sch_0[POLICY_YEAR]))),INDEX(surr_charge_sch_0[SURRENDER_CHARGE_PERCENT],MATCH(D78, surr_charge_sch_0[POLICY_YEAR])),INDEX(surr_charge_sch_0[SURRENDER_CHARGE_PERCENT],COUNTA(surr_charge_sch_0[SURRENDER_CHARGE_PERCENT])))</f>
        <v>0</v>
      </c>
      <c r="P78">
        <f t="shared" si="19"/>
        <v>0</v>
      </c>
      <c r="Q78">
        <f t="shared" si="20"/>
        <v>50085.547108921375</v>
      </c>
      <c r="R78">
        <f t="shared" si="21"/>
        <v>0</v>
      </c>
      <c r="S78">
        <f t="shared" si="22"/>
        <v>50085.547108921375</v>
      </c>
      <c r="T78">
        <f t="shared" si="23"/>
        <v>38479.612127646775</v>
      </c>
      <c r="U78">
        <f t="shared" si="24"/>
        <v>48795.152253910011</v>
      </c>
      <c r="V78">
        <f t="shared" si="25"/>
        <v>1629.4427766448446</v>
      </c>
      <c r="W78">
        <f t="shared" si="26"/>
        <v>88904.207158201636</v>
      </c>
      <c r="X78">
        <f t="shared" si="27"/>
        <v>96310.79063983573</v>
      </c>
    </row>
    <row r="79" spans="1:24" x14ac:dyDescent="0.3">
      <c r="A79">
        <v>77</v>
      </c>
      <c r="B79">
        <f>IF(A79&gt;0,EOMONTH(B78,1),INDEX(extract[VALUATION_DATE], 1))</f>
        <v>47634</v>
      </c>
      <c r="C79">
        <f>IF(A79=0,DAYS360(INDEX(extract[ISSUE_DATE], 1),B79)/30,C78+1)</f>
        <v>95</v>
      </c>
      <c r="D79">
        <f t="shared" si="14"/>
        <v>8</v>
      </c>
      <c r="E79">
        <f>INDEX(extract[ISSUE_AGE], 1)+D79-1</f>
        <v>55</v>
      </c>
      <c r="F79">
        <f>INDEX(mortality_0[PROBABILITY],MATCH(E79, mortality_0[AGE]))</f>
        <v>5.3929999999999994E-3</v>
      </c>
      <c r="G79">
        <f t="shared" si="15"/>
        <v>4.505313736674621E-4</v>
      </c>
      <c r="H79">
        <f>INDEX(valuation_rate_0[rate],0+1)</f>
        <v>4.2500000000000003E-2</v>
      </c>
      <c r="I79">
        <f t="shared" si="16"/>
        <v>0.7656176290953538</v>
      </c>
      <c r="J79">
        <f>IF(A79&gt;0,J78+L78-M78-N78,INDEX(extract[FUND_VALUE], 1))</f>
        <v>50104.529868886239</v>
      </c>
      <c r="K79">
        <f>IF((B79&lt;INDEX(extract[GUARANTEE_END], 1)),INDEX(extract[CURRENT_RATE], 1),INDEX(extract[MINIMUM_RATE], 1))</f>
        <v>0.01</v>
      </c>
      <c r="L79">
        <f t="shared" si="17"/>
        <v>41.563617227636854</v>
      </c>
      <c r="M79">
        <f t="shared" si="18"/>
        <v>22.573662668791702</v>
      </c>
      <c r="N79">
        <f>IF((A79=0),INDEX(extract[AVAILABLE_FPWD], 1),(IF(MOD(C79, 12)=0,J79*INDEX(extract[FREE_PWD_PERCENT], 1),0)))</f>
        <v>0</v>
      </c>
      <c r="O79">
        <f>IF((D79&lt;=INDEX(surr_charge_sch_0[POLICY_YEAR],COUNTA(surr_charge_sch_0[POLICY_YEAR]))),INDEX(surr_charge_sch_0[SURRENDER_CHARGE_PERCENT],MATCH(D79, surr_charge_sch_0[POLICY_YEAR])),INDEX(surr_charge_sch_0[SURRENDER_CHARGE_PERCENT],COUNTA(surr_charge_sch_0[SURRENDER_CHARGE_PERCENT])))</f>
        <v>0</v>
      </c>
      <c r="P79">
        <f t="shared" si="19"/>
        <v>0</v>
      </c>
      <c r="Q79">
        <f t="shared" si="20"/>
        <v>50104.529868886239</v>
      </c>
      <c r="R79">
        <f t="shared" si="21"/>
        <v>0</v>
      </c>
      <c r="S79">
        <f t="shared" si="22"/>
        <v>50104.529868886239</v>
      </c>
      <c r="T79">
        <f t="shared" si="23"/>
        <v>38360.911365154017</v>
      </c>
      <c r="U79">
        <f t="shared" si="24"/>
        <v>48795.152253910011</v>
      </c>
      <c r="V79">
        <f t="shared" si="25"/>
        <v>1646.7790491549044</v>
      </c>
      <c r="W79">
        <f t="shared" si="26"/>
        <v>88802.842668218931</v>
      </c>
      <c r="X79">
        <f t="shared" si="27"/>
        <v>96310.79063983573</v>
      </c>
    </row>
    <row r="80" spans="1:24" x14ac:dyDescent="0.3">
      <c r="A80">
        <v>78</v>
      </c>
      <c r="B80">
        <f>IF(A80&gt;0,EOMONTH(B79,1),INDEX(extract[VALUATION_DATE], 1))</f>
        <v>47664</v>
      </c>
      <c r="C80">
        <f>IF(A80=0,DAYS360(INDEX(extract[ISSUE_DATE], 1),B80)/30,C79+1)</f>
        <v>96</v>
      </c>
      <c r="D80">
        <f t="shared" si="14"/>
        <v>9</v>
      </c>
      <c r="E80">
        <f>INDEX(extract[ISSUE_AGE], 1)+D80-1</f>
        <v>56</v>
      </c>
      <c r="F80">
        <f>INDEX(mortality_0[PROBABILITY],MATCH(E80, mortality_0[AGE]))</f>
        <v>5.7759999999999999E-3</v>
      </c>
      <c r="G80">
        <f t="shared" si="15"/>
        <v>4.8261230527035792E-4</v>
      </c>
      <c r="H80">
        <f>INDEX(valuation_rate_0[rate],0+1)</f>
        <v>4.2500000000000003E-2</v>
      </c>
      <c r="I80">
        <f t="shared" si="16"/>
        <v>0.76296670509068132</v>
      </c>
      <c r="J80">
        <f>IF(A80&gt;0,J79+L79-M79-N79,INDEX(extract[FUND_VALUE], 1))</f>
        <v>50123.51982344508</v>
      </c>
      <c r="K80">
        <f>IF((B80&lt;INDEX(extract[GUARANTEE_END], 1)),INDEX(extract[CURRENT_RATE], 1),INDEX(extract[MINIMUM_RATE], 1))</f>
        <v>0.01</v>
      </c>
      <c r="L80">
        <f t="shared" si="17"/>
        <v>41.57937011873311</v>
      </c>
      <c r="M80">
        <f t="shared" si="18"/>
        <v>24.190227450257314</v>
      </c>
      <c r="N80">
        <f>IF((A80=0),INDEX(extract[AVAILABLE_FPWD], 1),(IF(MOD(C80, 12)=0,J80*INDEX(extract[FREE_PWD_PERCENT], 1),0)))</f>
        <v>5012.3519823445085</v>
      </c>
      <c r="O80">
        <f>IF((D80&lt;=INDEX(surr_charge_sch_0[POLICY_YEAR],COUNTA(surr_charge_sch_0[POLICY_YEAR]))),INDEX(surr_charge_sch_0[SURRENDER_CHARGE_PERCENT],MATCH(D80, surr_charge_sch_0[POLICY_YEAR])),INDEX(surr_charge_sch_0[SURRENDER_CHARGE_PERCENT],COUNTA(surr_charge_sch_0[SURRENDER_CHARGE_PERCENT])))</f>
        <v>0</v>
      </c>
      <c r="P80">
        <f t="shared" si="19"/>
        <v>5012.3519823445085</v>
      </c>
      <c r="Q80">
        <f t="shared" si="20"/>
        <v>45111.167841100571</v>
      </c>
      <c r="R80">
        <f t="shared" si="21"/>
        <v>0</v>
      </c>
      <c r="S80">
        <f t="shared" si="22"/>
        <v>50123.51982344508</v>
      </c>
      <c r="T80">
        <f t="shared" si="23"/>
        <v>38242.576767241342</v>
      </c>
      <c r="U80">
        <f t="shared" si="24"/>
        <v>48795.152253910011</v>
      </c>
      <c r="V80">
        <f t="shared" si="25"/>
        <v>1664.061843247383</v>
      </c>
      <c r="W80">
        <f t="shared" si="26"/>
        <v>88701.790864398732</v>
      </c>
      <c r="X80">
        <f t="shared" si="27"/>
        <v>96310.79063983573</v>
      </c>
    </row>
    <row r="81" spans="1:24" x14ac:dyDescent="0.3">
      <c r="A81">
        <v>79</v>
      </c>
      <c r="B81">
        <f>IF(A81&gt;0,EOMONTH(B80,1),INDEX(extract[VALUATION_DATE], 1))</f>
        <v>47695</v>
      </c>
      <c r="C81">
        <f>IF(A81=0,DAYS360(INDEX(extract[ISSUE_DATE], 1),B81)/30,C80+1)</f>
        <v>97</v>
      </c>
      <c r="D81">
        <f t="shared" si="14"/>
        <v>9</v>
      </c>
      <c r="E81">
        <f>INDEX(extract[ISSUE_AGE], 1)+D81-1</f>
        <v>56</v>
      </c>
      <c r="F81">
        <f>INDEX(mortality_0[PROBABILITY],MATCH(E81, mortality_0[AGE]))</f>
        <v>5.7759999999999999E-3</v>
      </c>
      <c r="G81">
        <f t="shared" si="15"/>
        <v>4.8261230527035792E-4</v>
      </c>
      <c r="H81">
        <f>INDEX(valuation_rate_0[rate],0+1)</f>
        <v>4.2500000000000003E-2</v>
      </c>
      <c r="I81">
        <f t="shared" si="16"/>
        <v>0.76032495981676351</v>
      </c>
      <c r="J81">
        <f>IF(A81&gt;0,J80+L80-M80-N80,INDEX(extract[FUND_VALUE], 1))</f>
        <v>45128.556983769049</v>
      </c>
      <c r="K81">
        <f>IF((B81&lt;INDEX(extract[GUARANTEE_END], 1)),INDEX(extract[CURRENT_RATE], 1),INDEX(extract[MINIMUM_RATE], 1))</f>
        <v>0.01</v>
      </c>
      <c r="L81">
        <f t="shared" si="17"/>
        <v>37.43585806347911</v>
      </c>
      <c r="M81">
        <f t="shared" si="18"/>
        <v>21.77959691946149</v>
      </c>
      <c r="N81">
        <f>IF((A81=0),INDEX(extract[AVAILABLE_FPWD], 1),(IF(MOD(C81, 12)=0,J81*INDEX(extract[FREE_PWD_PERCENT], 1),0)))</f>
        <v>0</v>
      </c>
      <c r="O81">
        <f>IF((D81&lt;=INDEX(surr_charge_sch_0[POLICY_YEAR],COUNTA(surr_charge_sch_0[POLICY_YEAR]))),INDEX(surr_charge_sch_0[SURRENDER_CHARGE_PERCENT],MATCH(D81, surr_charge_sch_0[POLICY_YEAR])),INDEX(surr_charge_sch_0[SURRENDER_CHARGE_PERCENT],COUNTA(surr_charge_sch_0[SURRENDER_CHARGE_PERCENT])))</f>
        <v>0</v>
      </c>
      <c r="P81">
        <f t="shared" si="19"/>
        <v>0</v>
      </c>
      <c r="Q81">
        <f t="shared" si="20"/>
        <v>45128.556983769049</v>
      </c>
      <c r="R81">
        <f t="shared" si="21"/>
        <v>0</v>
      </c>
      <c r="S81">
        <f t="shared" si="22"/>
        <v>45128.556983769049</v>
      </c>
      <c r="T81">
        <f t="shared" si="23"/>
        <v>34312.368275272725</v>
      </c>
      <c r="U81">
        <f t="shared" si="24"/>
        <v>52619.409930634145</v>
      </c>
      <c r="V81">
        <f t="shared" si="25"/>
        <v>1682.5181813805</v>
      </c>
      <c r="W81">
        <f t="shared" si="26"/>
        <v>88614.296387287366</v>
      </c>
      <c r="X81">
        <f t="shared" si="27"/>
        <v>96310.79063983573</v>
      </c>
    </row>
    <row r="82" spans="1:24" x14ac:dyDescent="0.3">
      <c r="A82">
        <v>80</v>
      </c>
      <c r="B82">
        <f>IF(A82&gt;0,EOMONTH(B81,1),INDEX(extract[VALUATION_DATE], 1))</f>
        <v>47726</v>
      </c>
      <c r="C82">
        <f>IF(A82=0,DAYS360(INDEX(extract[ISSUE_DATE], 1),B82)/30,C81+1)</f>
        <v>98</v>
      </c>
      <c r="D82">
        <f t="shared" si="14"/>
        <v>9</v>
      </c>
      <c r="E82">
        <f>INDEX(extract[ISSUE_AGE], 1)+D82-1</f>
        <v>56</v>
      </c>
      <c r="F82">
        <f>INDEX(mortality_0[PROBABILITY],MATCH(E82, mortality_0[AGE]))</f>
        <v>5.7759999999999999E-3</v>
      </c>
      <c r="G82">
        <f t="shared" si="15"/>
        <v>4.8261230527035792E-4</v>
      </c>
      <c r="H82">
        <f>INDEX(valuation_rate_0[rate],0+1)</f>
        <v>4.2500000000000003E-2</v>
      </c>
      <c r="I82">
        <f t="shared" si="16"/>
        <v>0.75769236149256936</v>
      </c>
      <c r="J82">
        <f>IF(A82&gt;0,J81+L81-M81-N81,INDEX(extract[FUND_VALUE], 1))</f>
        <v>45144.213244913066</v>
      </c>
      <c r="K82">
        <f>IF((B82&lt;INDEX(extract[GUARANTEE_END], 1)),INDEX(extract[CURRENT_RATE], 1),INDEX(extract[MINIMUM_RATE], 1))</f>
        <v>0.01</v>
      </c>
      <c r="L82">
        <f t="shared" si="17"/>
        <v>37.448845528826226</v>
      </c>
      <c r="M82">
        <f t="shared" si="18"/>
        <v>21.787152823744119</v>
      </c>
      <c r="N82">
        <f>IF((A82=0),INDEX(extract[AVAILABLE_FPWD], 1),(IF(MOD(C82, 12)=0,J82*INDEX(extract[FREE_PWD_PERCENT], 1),0)))</f>
        <v>0</v>
      </c>
      <c r="O82">
        <f>IF((D82&lt;=INDEX(surr_charge_sch_0[POLICY_YEAR],COUNTA(surr_charge_sch_0[POLICY_YEAR]))),INDEX(surr_charge_sch_0[SURRENDER_CHARGE_PERCENT],MATCH(D82, surr_charge_sch_0[POLICY_YEAR])),INDEX(surr_charge_sch_0[SURRENDER_CHARGE_PERCENT],COUNTA(surr_charge_sch_0[SURRENDER_CHARGE_PERCENT])))</f>
        <v>0</v>
      </c>
      <c r="P82">
        <f t="shared" si="19"/>
        <v>0</v>
      </c>
      <c r="Q82">
        <f t="shared" si="20"/>
        <v>45144.213244913066</v>
      </c>
      <c r="R82">
        <f t="shared" si="21"/>
        <v>0</v>
      </c>
      <c r="S82">
        <f t="shared" si="22"/>
        <v>45144.213244913066</v>
      </c>
      <c r="T82">
        <f t="shared" si="23"/>
        <v>34205.42554126231</v>
      </c>
      <c r="U82">
        <f t="shared" si="24"/>
        <v>52619.409930634145</v>
      </c>
      <c r="V82">
        <f t="shared" si="25"/>
        <v>1699.0777525331148</v>
      </c>
      <c r="W82">
        <f t="shared" si="26"/>
        <v>88523.913224429576</v>
      </c>
      <c r="X82">
        <f t="shared" si="27"/>
        <v>96310.79063983573</v>
      </c>
    </row>
    <row r="83" spans="1:24" x14ac:dyDescent="0.3">
      <c r="A83">
        <v>81</v>
      </c>
      <c r="B83">
        <f>IF(A83&gt;0,EOMONTH(B82,1),INDEX(extract[VALUATION_DATE], 1))</f>
        <v>47756</v>
      </c>
      <c r="C83">
        <f>IF(A83=0,DAYS360(INDEX(extract[ISSUE_DATE], 1),B83)/30,C82+1)</f>
        <v>99</v>
      </c>
      <c r="D83">
        <f t="shared" si="14"/>
        <v>9</v>
      </c>
      <c r="E83">
        <f>INDEX(extract[ISSUE_AGE], 1)+D83-1</f>
        <v>56</v>
      </c>
      <c r="F83">
        <f>INDEX(mortality_0[PROBABILITY],MATCH(E83, mortality_0[AGE]))</f>
        <v>5.7759999999999999E-3</v>
      </c>
      <c r="G83">
        <f t="shared" si="15"/>
        <v>4.8261230527035792E-4</v>
      </c>
      <c r="H83">
        <f>INDEX(valuation_rate_0[rate],0+1)</f>
        <v>4.2500000000000003E-2</v>
      </c>
      <c r="I83">
        <f t="shared" si="16"/>
        <v>0.75506887844710846</v>
      </c>
      <c r="J83">
        <f>IF(A83&gt;0,J82+L82-M82-N82,INDEX(extract[FUND_VALUE], 1))</f>
        <v>45159.874937618144</v>
      </c>
      <c r="K83">
        <f>IF((B83&lt;INDEX(extract[GUARANTEE_END], 1)),INDEX(extract[CURRENT_RATE], 1),INDEX(extract[MINIMUM_RATE], 1))</f>
        <v>0.01</v>
      </c>
      <c r="L83">
        <f t="shared" si="17"/>
        <v>37.461837499860266</v>
      </c>
      <c r="M83">
        <f t="shared" si="18"/>
        <v>21.794711349364952</v>
      </c>
      <c r="N83">
        <f>IF((A83=0),INDEX(extract[AVAILABLE_FPWD], 1),(IF(MOD(C83, 12)=0,J83*INDEX(extract[FREE_PWD_PERCENT], 1),0)))</f>
        <v>0</v>
      </c>
      <c r="O83">
        <f>IF((D83&lt;=INDEX(surr_charge_sch_0[POLICY_YEAR],COUNTA(surr_charge_sch_0[POLICY_YEAR]))),INDEX(surr_charge_sch_0[SURRENDER_CHARGE_PERCENT],MATCH(D83, surr_charge_sch_0[POLICY_YEAR])),INDEX(surr_charge_sch_0[SURRENDER_CHARGE_PERCENT],COUNTA(surr_charge_sch_0[SURRENDER_CHARGE_PERCENT])))</f>
        <v>0</v>
      </c>
      <c r="P83">
        <f t="shared" si="19"/>
        <v>0</v>
      </c>
      <c r="Q83">
        <f t="shared" si="20"/>
        <v>45159.874937618144</v>
      </c>
      <c r="R83">
        <f t="shared" si="21"/>
        <v>0</v>
      </c>
      <c r="S83">
        <f t="shared" si="22"/>
        <v>45159.874937618144</v>
      </c>
      <c r="T83">
        <f t="shared" si="23"/>
        <v>34098.816119959018</v>
      </c>
      <c r="U83">
        <f t="shared" si="24"/>
        <v>52619.409930634145</v>
      </c>
      <c r="V83">
        <f t="shared" si="25"/>
        <v>1715.585711806337</v>
      </c>
      <c r="W83">
        <f t="shared" si="26"/>
        <v>88433.811762399506</v>
      </c>
      <c r="X83">
        <f t="shared" si="27"/>
        <v>96310.79063983573</v>
      </c>
    </row>
    <row r="84" spans="1:24" x14ac:dyDescent="0.3">
      <c r="A84">
        <v>82</v>
      </c>
      <c r="B84">
        <f>IF(A84&gt;0,EOMONTH(B83,1),INDEX(extract[VALUATION_DATE], 1))</f>
        <v>47787</v>
      </c>
      <c r="C84">
        <f>IF(A84=0,DAYS360(INDEX(extract[ISSUE_DATE], 1),B84)/30,C83+1)</f>
        <v>100</v>
      </c>
      <c r="D84">
        <f t="shared" si="14"/>
        <v>9</v>
      </c>
      <c r="E84">
        <f>INDEX(extract[ISSUE_AGE], 1)+D84-1</f>
        <v>56</v>
      </c>
      <c r="F84">
        <f>INDEX(mortality_0[PROBABILITY],MATCH(E84, mortality_0[AGE]))</f>
        <v>5.7759999999999999E-3</v>
      </c>
      <c r="G84">
        <f t="shared" si="15"/>
        <v>4.8261230527035792E-4</v>
      </c>
      <c r="H84">
        <f>INDEX(valuation_rate_0[rate],0+1)</f>
        <v>4.2500000000000003E-2</v>
      </c>
      <c r="I84">
        <f t="shared" si="16"/>
        <v>0.75245447911905006</v>
      </c>
      <c r="J84">
        <f>IF(A84&gt;0,J83+L83-M83-N83,INDEX(extract[FUND_VALUE], 1))</f>
        <v>45175.54206376864</v>
      </c>
      <c r="K84">
        <f>IF((B84&lt;INDEX(extract[GUARANTEE_END], 1)),INDEX(extract[CURRENT_RATE], 1),INDEX(extract[MINIMUM_RATE], 1))</f>
        <v>0.01</v>
      </c>
      <c r="L84">
        <f t="shared" si="17"/>
        <v>37.474833978144368</v>
      </c>
      <c r="M84">
        <f t="shared" si="18"/>
        <v>21.802272497233407</v>
      </c>
      <c r="N84">
        <f>IF((A84=0),INDEX(extract[AVAILABLE_FPWD], 1),(IF(MOD(C84, 12)=0,J84*INDEX(extract[FREE_PWD_PERCENT], 1),0)))</f>
        <v>0</v>
      </c>
      <c r="O84">
        <f>IF((D84&lt;=INDEX(surr_charge_sch_0[POLICY_YEAR],COUNTA(surr_charge_sch_0[POLICY_YEAR]))),INDEX(surr_charge_sch_0[SURRENDER_CHARGE_PERCENT],MATCH(D84, surr_charge_sch_0[POLICY_YEAR])),INDEX(surr_charge_sch_0[SURRENDER_CHARGE_PERCENT],COUNTA(surr_charge_sch_0[SURRENDER_CHARGE_PERCENT])))</f>
        <v>0</v>
      </c>
      <c r="P84">
        <f t="shared" si="19"/>
        <v>0</v>
      </c>
      <c r="Q84">
        <f t="shared" si="20"/>
        <v>45175.54206376864</v>
      </c>
      <c r="R84">
        <f t="shared" si="21"/>
        <v>0</v>
      </c>
      <c r="S84">
        <f t="shared" si="22"/>
        <v>45175.54206376864</v>
      </c>
      <c r="T84">
        <f t="shared" si="23"/>
        <v>33992.538972513765</v>
      </c>
      <c r="U84">
        <f t="shared" si="24"/>
        <v>52619.409930634145</v>
      </c>
      <c r="V84">
        <f t="shared" si="25"/>
        <v>1732.0422200609805</v>
      </c>
      <c r="W84">
        <f t="shared" si="26"/>
        <v>88343.991123208893</v>
      </c>
      <c r="X84">
        <f t="shared" si="27"/>
        <v>96310.79063983573</v>
      </c>
    </row>
    <row r="85" spans="1:24" x14ac:dyDescent="0.3">
      <c r="A85">
        <v>83</v>
      </c>
      <c r="B85">
        <f>IF(A85&gt;0,EOMONTH(B84,1),INDEX(extract[VALUATION_DATE], 1))</f>
        <v>47817</v>
      </c>
      <c r="C85">
        <f>IF(A85=0,DAYS360(INDEX(extract[ISSUE_DATE], 1),B85)/30,C84+1)</f>
        <v>101</v>
      </c>
      <c r="D85">
        <f t="shared" si="14"/>
        <v>9</v>
      </c>
      <c r="E85">
        <f>INDEX(extract[ISSUE_AGE], 1)+D85-1</f>
        <v>56</v>
      </c>
      <c r="F85">
        <f>INDEX(mortality_0[PROBABILITY],MATCH(E85, mortality_0[AGE]))</f>
        <v>5.7759999999999999E-3</v>
      </c>
      <c r="G85">
        <f t="shared" si="15"/>
        <v>4.8261230527035792E-4</v>
      </c>
      <c r="H85">
        <f>INDEX(valuation_rate_0[rate],0+1)</f>
        <v>4.2500000000000003E-2</v>
      </c>
      <c r="I85">
        <f t="shared" si="16"/>
        <v>0.7498491320563434</v>
      </c>
      <c r="J85">
        <f>IF(A85&gt;0,J84+L84-M84-N84,INDEX(extract[FUND_VALUE], 1))</f>
        <v>45191.214625249551</v>
      </c>
      <c r="K85">
        <f>IF((B85&lt;INDEX(extract[GUARANTEE_END], 1)),INDEX(extract[CURRENT_RATE], 1),INDEX(extract[MINIMUM_RATE], 1))</f>
        <v>0.01</v>
      </c>
      <c r="L85">
        <f t="shared" si="17"/>
        <v>37.487834965242222</v>
      </c>
      <c r="M85">
        <f t="shared" si="18"/>
        <v>21.8098362682592</v>
      </c>
      <c r="N85">
        <f>IF((A85=0),INDEX(extract[AVAILABLE_FPWD], 1),(IF(MOD(C85, 12)=0,J85*INDEX(extract[FREE_PWD_PERCENT], 1),0)))</f>
        <v>0</v>
      </c>
      <c r="O85">
        <f>IF((D85&lt;=INDEX(surr_charge_sch_0[POLICY_YEAR],COUNTA(surr_charge_sch_0[POLICY_YEAR]))),INDEX(surr_charge_sch_0[SURRENDER_CHARGE_PERCENT],MATCH(D85, surr_charge_sch_0[POLICY_YEAR])),INDEX(surr_charge_sch_0[SURRENDER_CHARGE_PERCENT],COUNTA(surr_charge_sch_0[SURRENDER_CHARGE_PERCENT])))</f>
        <v>0</v>
      </c>
      <c r="P85">
        <f t="shared" si="19"/>
        <v>0</v>
      </c>
      <c r="Q85">
        <f t="shared" si="20"/>
        <v>45191.214625249551</v>
      </c>
      <c r="R85">
        <f t="shared" si="21"/>
        <v>0</v>
      </c>
      <c r="S85">
        <f t="shared" si="22"/>
        <v>45191.214625249551</v>
      </c>
      <c r="T85">
        <f t="shared" si="23"/>
        <v>33886.593063315311</v>
      </c>
      <c r="U85">
        <f t="shared" si="24"/>
        <v>52619.409930634145</v>
      </c>
      <c r="V85">
        <f t="shared" si="25"/>
        <v>1748.4474376564979</v>
      </c>
      <c r="W85">
        <f t="shared" si="26"/>
        <v>88254.450431605961</v>
      </c>
      <c r="X85">
        <f t="shared" si="27"/>
        <v>96310.79063983573</v>
      </c>
    </row>
    <row r="86" spans="1:24" x14ac:dyDescent="0.3">
      <c r="A86">
        <v>84</v>
      </c>
      <c r="B86">
        <f>IF(A86&gt;0,EOMONTH(B85,1),INDEX(extract[VALUATION_DATE], 1))</f>
        <v>47848</v>
      </c>
      <c r="C86">
        <f>IF(A86=0,DAYS360(INDEX(extract[ISSUE_DATE], 1),B86)/30,C85+1)</f>
        <v>102</v>
      </c>
      <c r="D86">
        <f t="shared" si="14"/>
        <v>9</v>
      </c>
      <c r="E86">
        <f>INDEX(extract[ISSUE_AGE], 1)+D86-1</f>
        <v>56</v>
      </c>
      <c r="F86">
        <f>INDEX(mortality_0[PROBABILITY],MATCH(E86, mortality_0[AGE]))</f>
        <v>5.7759999999999999E-3</v>
      </c>
      <c r="G86">
        <f t="shared" si="15"/>
        <v>4.8261230527035792E-4</v>
      </c>
      <c r="H86">
        <f>INDEX(valuation_rate_0[rate],0+1)</f>
        <v>4.2500000000000003E-2</v>
      </c>
      <c r="I86">
        <f t="shared" si="16"/>
        <v>0.74725280591583931</v>
      </c>
      <c r="J86">
        <f>IF(A86&gt;0,J85+L85-M85-N85,INDEX(extract[FUND_VALUE], 1))</f>
        <v>45206.892623946536</v>
      </c>
      <c r="K86">
        <f>IF((B86&lt;INDEX(extract[GUARANTEE_END], 1)),INDEX(extract[CURRENT_RATE], 1),INDEX(extract[MINIMUM_RATE], 1))</f>
        <v>0.01</v>
      </c>
      <c r="L86">
        <f t="shared" si="17"/>
        <v>37.500840462718038</v>
      </c>
      <c r="M86">
        <f t="shared" si="18"/>
        <v>21.817402663352379</v>
      </c>
      <c r="N86">
        <f>IF((A86=0),INDEX(extract[AVAILABLE_FPWD], 1),(IF(MOD(C86, 12)=0,J86*INDEX(extract[FREE_PWD_PERCENT], 1),0)))</f>
        <v>0</v>
      </c>
      <c r="O86">
        <f>IF((D86&lt;=INDEX(surr_charge_sch_0[POLICY_YEAR],COUNTA(surr_charge_sch_0[POLICY_YEAR]))),INDEX(surr_charge_sch_0[SURRENDER_CHARGE_PERCENT],MATCH(D86, surr_charge_sch_0[POLICY_YEAR])),INDEX(surr_charge_sch_0[SURRENDER_CHARGE_PERCENT],COUNTA(surr_charge_sch_0[SURRENDER_CHARGE_PERCENT])))</f>
        <v>0</v>
      </c>
      <c r="P86">
        <f t="shared" si="19"/>
        <v>0</v>
      </c>
      <c r="Q86">
        <f t="shared" si="20"/>
        <v>45206.892623946536</v>
      </c>
      <c r="R86">
        <f t="shared" si="21"/>
        <v>0</v>
      </c>
      <c r="S86">
        <f t="shared" si="22"/>
        <v>45206.892623946536</v>
      </c>
      <c r="T86">
        <f t="shared" si="23"/>
        <v>33780.977359980112</v>
      </c>
      <c r="U86">
        <f t="shared" si="24"/>
        <v>52619.409930634145</v>
      </c>
      <c r="V86">
        <f t="shared" si="25"/>
        <v>1764.8015244525429</v>
      </c>
      <c r="W86">
        <f t="shared" si="26"/>
        <v>88165.188815066795</v>
      </c>
      <c r="X86">
        <f t="shared" si="27"/>
        <v>96310.79063983573</v>
      </c>
    </row>
    <row r="87" spans="1:24" x14ac:dyDescent="0.3">
      <c r="A87">
        <v>85</v>
      </c>
      <c r="B87">
        <f>IF(A87&gt;0,EOMONTH(B86,1),INDEX(extract[VALUATION_DATE], 1))</f>
        <v>47879</v>
      </c>
      <c r="C87">
        <f>IF(A87=0,DAYS360(INDEX(extract[ISSUE_DATE], 1),B87)/30,C86+1)</f>
        <v>103</v>
      </c>
      <c r="D87">
        <f t="shared" si="14"/>
        <v>9</v>
      </c>
      <c r="E87">
        <f>INDEX(extract[ISSUE_AGE], 1)+D87-1</f>
        <v>56</v>
      </c>
      <c r="F87">
        <f>INDEX(mortality_0[PROBABILITY],MATCH(E87, mortality_0[AGE]))</f>
        <v>5.7759999999999999E-3</v>
      </c>
      <c r="G87">
        <f t="shared" si="15"/>
        <v>4.8261230527035792E-4</v>
      </c>
      <c r="H87">
        <f>INDEX(valuation_rate_0[rate],0+1)</f>
        <v>4.2500000000000003E-2</v>
      </c>
      <c r="I87">
        <f t="shared" si="16"/>
        <v>0.74466546946291334</v>
      </c>
      <c r="J87">
        <f>IF(A87&gt;0,J86+L86-M86-N86,INDEX(extract[FUND_VALUE], 1))</f>
        <v>45222.576061745902</v>
      </c>
      <c r="K87">
        <f>IF((B87&lt;INDEX(extract[GUARANTEE_END], 1)),INDEX(extract[CURRENT_RATE], 1),INDEX(extract[MINIMUM_RATE], 1))</f>
        <v>0.01</v>
      </c>
      <c r="L87">
        <f t="shared" si="17"/>
        <v>37.513850472136589</v>
      </c>
      <c r="M87">
        <f t="shared" si="18"/>
        <v>21.824971683423293</v>
      </c>
      <c r="N87">
        <f>IF((A87=0),INDEX(extract[AVAILABLE_FPWD], 1),(IF(MOD(C87, 12)=0,J87*INDEX(extract[FREE_PWD_PERCENT], 1),0)))</f>
        <v>0</v>
      </c>
      <c r="O87">
        <f>IF((D87&lt;=INDEX(surr_charge_sch_0[POLICY_YEAR],COUNTA(surr_charge_sch_0[POLICY_YEAR]))),INDEX(surr_charge_sch_0[SURRENDER_CHARGE_PERCENT],MATCH(D87, surr_charge_sch_0[POLICY_YEAR])),INDEX(surr_charge_sch_0[SURRENDER_CHARGE_PERCENT],COUNTA(surr_charge_sch_0[SURRENDER_CHARGE_PERCENT])))</f>
        <v>0</v>
      </c>
      <c r="P87">
        <f t="shared" si="19"/>
        <v>0</v>
      </c>
      <c r="Q87">
        <f t="shared" si="20"/>
        <v>45222.576061745902</v>
      </c>
      <c r="R87">
        <f t="shared" si="21"/>
        <v>0</v>
      </c>
      <c r="S87">
        <f t="shared" si="22"/>
        <v>45222.576061745902</v>
      </c>
      <c r="T87">
        <f t="shared" si="23"/>
        <v>33675.69083334232</v>
      </c>
      <c r="U87">
        <f t="shared" si="24"/>
        <v>52619.409930634145</v>
      </c>
      <c r="V87">
        <f t="shared" si="25"/>
        <v>1781.1046398105286</v>
      </c>
      <c r="W87">
        <f t="shared" si="26"/>
        <v>88076.205403786982</v>
      </c>
      <c r="X87">
        <f t="shared" si="27"/>
        <v>96310.79063983573</v>
      </c>
    </row>
    <row r="88" spans="1:24" x14ac:dyDescent="0.3">
      <c r="A88">
        <v>86</v>
      </c>
      <c r="B88">
        <f>IF(A88&gt;0,EOMONTH(B87,1),INDEX(extract[VALUATION_DATE], 1))</f>
        <v>47907</v>
      </c>
      <c r="C88">
        <f>IF(A88=0,DAYS360(INDEX(extract[ISSUE_DATE], 1),B88)/30,C87+1)</f>
        <v>104</v>
      </c>
      <c r="D88">
        <f t="shared" si="14"/>
        <v>9</v>
      </c>
      <c r="E88">
        <f>INDEX(extract[ISSUE_AGE], 1)+D88-1</f>
        <v>56</v>
      </c>
      <c r="F88">
        <f>INDEX(mortality_0[PROBABILITY],MATCH(E88, mortality_0[AGE]))</f>
        <v>5.7759999999999999E-3</v>
      </c>
      <c r="G88">
        <f t="shared" si="15"/>
        <v>4.8261230527035792E-4</v>
      </c>
      <c r="H88">
        <f>INDEX(valuation_rate_0[rate],0+1)</f>
        <v>4.2500000000000003E-2</v>
      </c>
      <c r="I88">
        <f t="shared" si="16"/>
        <v>0.74208709157108965</v>
      </c>
      <c r="J88">
        <f>IF(A88&gt;0,J87+L87-M87-N87,INDEX(extract[FUND_VALUE], 1))</f>
        <v>45238.264940534616</v>
      </c>
      <c r="K88">
        <f>IF((B88&lt;INDEX(extract[GUARANTEE_END], 1)),INDEX(extract[CURRENT_RATE], 1),INDEX(extract[MINIMUM_RATE], 1))</f>
        <v>0.01</v>
      </c>
      <c r="L88">
        <f t="shared" si="17"/>
        <v>37.526864995063185</v>
      </c>
      <c r="M88">
        <f t="shared" si="18"/>
        <v>21.832543329382624</v>
      </c>
      <c r="N88">
        <f>IF((A88=0),INDEX(extract[AVAILABLE_FPWD], 1),(IF(MOD(C88, 12)=0,J88*INDEX(extract[FREE_PWD_PERCENT], 1),0)))</f>
        <v>0</v>
      </c>
      <c r="O88">
        <f>IF((D88&lt;=INDEX(surr_charge_sch_0[POLICY_YEAR],COUNTA(surr_charge_sch_0[POLICY_YEAR]))),INDEX(surr_charge_sch_0[SURRENDER_CHARGE_PERCENT],MATCH(D88, surr_charge_sch_0[POLICY_YEAR])),INDEX(surr_charge_sch_0[SURRENDER_CHARGE_PERCENT],COUNTA(surr_charge_sch_0[SURRENDER_CHARGE_PERCENT])))</f>
        <v>0</v>
      </c>
      <c r="P88">
        <f t="shared" si="19"/>
        <v>0</v>
      </c>
      <c r="Q88">
        <f t="shared" si="20"/>
        <v>45238.264940534616</v>
      </c>
      <c r="R88">
        <f t="shared" si="21"/>
        <v>0</v>
      </c>
      <c r="S88">
        <f t="shared" si="22"/>
        <v>45238.264940534616</v>
      </c>
      <c r="T88">
        <f t="shared" si="23"/>
        <v>33570.73245744373</v>
      </c>
      <c r="U88">
        <f t="shared" si="24"/>
        <v>52619.409930634145</v>
      </c>
      <c r="V88">
        <f t="shared" si="25"/>
        <v>1797.3569425951798</v>
      </c>
      <c r="W88">
        <f t="shared" si="26"/>
        <v>87987.499330673061</v>
      </c>
      <c r="X88">
        <f t="shared" si="27"/>
        <v>96310.79063983573</v>
      </c>
    </row>
    <row r="89" spans="1:24" x14ac:dyDescent="0.3">
      <c r="A89">
        <v>87</v>
      </c>
      <c r="B89">
        <f>IF(A89&gt;0,EOMONTH(B88,1),INDEX(extract[VALUATION_DATE], 1))</f>
        <v>47938</v>
      </c>
      <c r="C89">
        <f>IF(A89=0,DAYS360(INDEX(extract[ISSUE_DATE], 1),B89)/30,C88+1)</f>
        <v>105</v>
      </c>
      <c r="D89">
        <f t="shared" si="14"/>
        <v>9</v>
      </c>
      <c r="E89">
        <f>INDEX(extract[ISSUE_AGE], 1)+D89-1</f>
        <v>56</v>
      </c>
      <c r="F89">
        <f>INDEX(mortality_0[PROBABILITY],MATCH(E89, mortality_0[AGE]))</f>
        <v>5.7759999999999999E-3</v>
      </c>
      <c r="G89">
        <f t="shared" si="15"/>
        <v>4.8261230527035792E-4</v>
      </c>
      <c r="H89">
        <f>INDEX(valuation_rate_0[rate],0+1)</f>
        <v>4.2500000000000003E-2</v>
      </c>
      <c r="I89">
        <f t="shared" si="16"/>
        <v>0.73951764122166674</v>
      </c>
      <c r="J89">
        <f>IF(A89&gt;0,J88+L88-M88-N88,INDEX(extract[FUND_VALUE], 1))</f>
        <v>45253.959262200304</v>
      </c>
      <c r="K89">
        <f>IF((B89&lt;INDEX(extract[GUARANTEE_END], 1)),INDEX(extract[CURRENT_RATE], 1),INDEX(extract[MINIMUM_RATE], 1))</f>
        <v>0.01</v>
      </c>
      <c r="L89">
        <f t="shared" si="17"/>
        <v>37.539884033063679</v>
      </c>
      <c r="M89">
        <f t="shared" si="18"/>
        <v>21.840117602141355</v>
      </c>
      <c r="N89">
        <f>IF((A89=0),INDEX(extract[AVAILABLE_FPWD], 1),(IF(MOD(C89, 12)=0,J89*INDEX(extract[FREE_PWD_PERCENT], 1),0)))</f>
        <v>0</v>
      </c>
      <c r="O89">
        <f>IF((D89&lt;=INDEX(surr_charge_sch_0[POLICY_YEAR],COUNTA(surr_charge_sch_0[POLICY_YEAR]))),INDEX(surr_charge_sch_0[SURRENDER_CHARGE_PERCENT],MATCH(D89, surr_charge_sch_0[POLICY_YEAR])),INDEX(surr_charge_sch_0[SURRENDER_CHARGE_PERCENT],COUNTA(surr_charge_sch_0[SURRENDER_CHARGE_PERCENT])))</f>
        <v>0</v>
      </c>
      <c r="P89">
        <f t="shared" si="19"/>
        <v>0</v>
      </c>
      <c r="Q89">
        <f t="shared" si="20"/>
        <v>45253.959262200304</v>
      </c>
      <c r="R89">
        <f t="shared" si="21"/>
        <v>0</v>
      </c>
      <c r="S89">
        <f t="shared" si="22"/>
        <v>45253.959262200304</v>
      </c>
      <c r="T89">
        <f t="shared" si="23"/>
        <v>33466.101209523767</v>
      </c>
      <c r="U89">
        <f t="shared" si="24"/>
        <v>52619.409930634145</v>
      </c>
      <c r="V89">
        <f t="shared" si="25"/>
        <v>1813.5585911760811</v>
      </c>
      <c r="W89">
        <f t="shared" si="26"/>
        <v>87899.069731333992</v>
      </c>
      <c r="X89">
        <f t="shared" si="27"/>
        <v>96310.79063983573</v>
      </c>
    </row>
    <row r="90" spans="1:24" x14ac:dyDescent="0.3">
      <c r="A90">
        <v>88</v>
      </c>
      <c r="B90">
        <f>IF(A90&gt;0,EOMONTH(B89,1),INDEX(extract[VALUATION_DATE], 1))</f>
        <v>47968</v>
      </c>
      <c r="C90">
        <f>IF(A90=0,DAYS360(INDEX(extract[ISSUE_DATE], 1),B90)/30,C89+1)</f>
        <v>106</v>
      </c>
      <c r="D90">
        <f t="shared" si="14"/>
        <v>9</v>
      </c>
      <c r="E90">
        <f>INDEX(extract[ISSUE_AGE], 1)+D90-1</f>
        <v>56</v>
      </c>
      <c r="F90">
        <f>INDEX(mortality_0[PROBABILITY],MATCH(E90, mortality_0[AGE]))</f>
        <v>5.7759999999999999E-3</v>
      </c>
      <c r="G90">
        <f t="shared" si="15"/>
        <v>4.8261230527035792E-4</v>
      </c>
      <c r="H90">
        <f>INDEX(valuation_rate_0[rate],0+1)</f>
        <v>4.2500000000000003E-2</v>
      </c>
      <c r="I90">
        <f t="shared" si="16"/>
        <v>0.73695708750334432</v>
      </c>
      <c r="J90">
        <f>IF(A90&gt;0,J89+L89-M89-N89,INDEX(extract[FUND_VALUE], 1))</f>
        <v>45269.659028631228</v>
      </c>
      <c r="K90">
        <f>IF((B90&lt;INDEX(extract[GUARANTEE_END], 1)),INDEX(extract[CURRENT_RATE], 1),INDEX(extract[MINIMUM_RATE], 1))</f>
        <v>0.01</v>
      </c>
      <c r="L90">
        <f t="shared" si="17"/>
        <v>37.552907587704468</v>
      </c>
      <c r="M90">
        <f t="shared" si="18"/>
        <v>21.847694502610789</v>
      </c>
      <c r="N90">
        <f>IF((A90=0),INDEX(extract[AVAILABLE_FPWD], 1),(IF(MOD(C90, 12)=0,J90*INDEX(extract[FREE_PWD_PERCENT], 1),0)))</f>
        <v>0</v>
      </c>
      <c r="O90">
        <f>IF((D90&lt;=INDEX(surr_charge_sch_0[POLICY_YEAR],COUNTA(surr_charge_sch_0[POLICY_YEAR]))),INDEX(surr_charge_sch_0[SURRENDER_CHARGE_PERCENT],MATCH(D90, surr_charge_sch_0[POLICY_YEAR])),INDEX(surr_charge_sch_0[SURRENDER_CHARGE_PERCENT],COUNTA(surr_charge_sch_0[SURRENDER_CHARGE_PERCENT])))</f>
        <v>0</v>
      </c>
      <c r="P90">
        <f t="shared" si="19"/>
        <v>0</v>
      </c>
      <c r="Q90">
        <f t="shared" si="20"/>
        <v>45269.659028631228</v>
      </c>
      <c r="R90">
        <f t="shared" si="21"/>
        <v>0</v>
      </c>
      <c r="S90">
        <f t="shared" si="22"/>
        <v>45269.659028631228</v>
      </c>
      <c r="T90">
        <f t="shared" si="23"/>
        <v>33361.796070009543</v>
      </c>
      <c r="U90">
        <f t="shared" si="24"/>
        <v>52619.409930634145</v>
      </c>
      <c r="V90">
        <f t="shared" si="25"/>
        <v>1829.7097434292205</v>
      </c>
      <c r="W90">
        <f t="shared" si="26"/>
        <v>87810.915744072918</v>
      </c>
      <c r="X90">
        <f t="shared" si="27"/>
        <v>96310.79063983573</v>
      </c>
    </row>
    <row r="91" spans="1:24" x14ac:dyDescent="0.3">
      <c r="A91">
        <v>89</v>
      </c>
      <c r="B91">
        <f>IF(A91&gt;0,EOMONTH(B90,1),INDEX(extract[VALUATION_DATE], 1))</f>
        <v>47999</v>
      </c>
      <c r="C91">
        <f>IF(A91=0,DAYS360(INDEX(extract[ISSUE_DATE], 1),B91)/30,C90+1)</f>
        <v>107</v>
      </c>
      <c r="D91">
        <f t="shared" si="14"/>
        <v>9</v>
      </c>
      <c r="E91">
        <f>INDEX(extract[ISSUE_AGE], 1)+D91-1</f>
        <v>56</v>
      </c>
      <c r="F91">
        <f>INDEX(mortality_0[PROBABILITY],MATCH(E91, mortality_0[AGE]))</f>
        <v>5.7759999999999999E-3</v>
      </c>
      <c r="G91">
        <f t="shared" si="15"/>
        <v>4.8261230527035792E-4</v>
      </c>
      <c r="H91">
        <f>INDEX(valuation_rate_0[rate],0+1)</f>
        <v>4.2500000000000003E-2</v>
      </c>
      <c r="I91">
        <f t="shared" si="16"/>
        <v>0.73440539961185136</v>
      </c>
      <c r="J91">
        <f>IF(A91&gt;0,J90+L90-M90-N90,INDEX(extract[FUND_VALUE], 1))</f>
        <v>45285.364241716321</v>
      </c>
      <c r="K91">
        <f>IF((B91&lt;INDEX(extract[GUARANTEE_END], 1)),INDEX(extract[CURRENT_RATE], 1),INDEX(extract[MINIMUM_RATE], 1))</f>
        <v>0.01</v>
      </c>
      <c r="L91">
        <f t="shared" si="17"/>
        <v>37.565935660552476</v>
      </c>
      <c r="M91">
        <f t="shared" si="18"/>
        <v>21.85527403170255</v>
      </c>
      <c r="N91">
        <f>IF((A91=0),INDEX(extract[AVAILABLE_FPWD], 1),(IF(MOD(C91, 12)=0,J91*INDEX(extract[FREE_PWD_PERCENT], 1),0)))</f>
        <v>0</v>
      </c>
      <c r="O91">
        <f>IF((D91&lt;=INDEX(surr_charge_sch_0[POLICY_YEAR],COUNTA(surr_charge_sch_0[POLICY_YEAR]))),INDEX(surr_charge_sch_0[SURRENDER_CHARGE_PERCENT],MATCH(D91, surr_charge_sch_0[POLICY_YEAR])),INDEX(surr_charge_sch_0[SURRENDER_CHARGE_PERCENT],COUNTA(surr_charge_sch_0[SURRENDER_CHARGE_PERCENT])))</f>
        <v>0</v>
      </c>
      <c r="P91">
        <f t="shared" si="19"/>
        <v>0</v>
      </c>
      <c r="Q91">
        <f t="shared" si="20"/>
        <v>45285.364241716321</v>
      </c>
      <c r="R91">
        <f t="shared" si="21"/>
        <v>0</v>
      </c>
      <c r="S91">
        <f t="shared" si="22"/>
        <v>45285.364241716321</v>
      </c>
      <c r="T91">
        <f t="shared" si="23"/>
        <v>33257.816022505918</v>
      </c>
      <c r="U91">
        <f t="shared" si="24"/>
        <v>52619.409930634145</v>
      </c>
      <c r="V91">
        <f t="shared" si="25"/>
        <v>1845.8105567385273</v>
      </c>
      <c r="W91">
        <f t="shared" si="26"/>
        <v>87723.036509878584</v>
      </c>
      <c r="X91">
        <f t="shared" si="27"/>
        <v>96310.79063983573</v>
      </c>
    </row>
    <row r="92" spans="1:24" x14ac:dyDescent="0.3">
      <c r="A92">
        <v>90</v>
      </c>
      <c r="B92">
        <f>IF(A92&gt;0,EOMONTH(B91,1),INDEX(extract[VALUATION_DATE], 1))</f>
        <v>48029</v>
      </c>
      <c r="C92">
        <f>IF(A92=0,DAYS360(INDEX(extract[ISSUE_DATE], 1),B92)/30,C91+1)</f>
        <v>108</v>
      </c>
      <c r="D92">
        <f t="shared" si="14"/>
        <v>10</v>
      </c>
      <c r="E92">
        <f>INDEX(extract[ISSUE_AGE], 1)+D92-1</f>
        <v>57</v>
      </c>
      <c r="F92">
        <f>INDEX(mortality_0[PROBABILITY],MATCH(E92, mortality_0[AGE]))</f>
        <v>6.1749999999999999E-3</v>
      </c>
      <c r="G92">
        <f t="shared" si="15"/>
        <v>5.1604548298112007E-4</v>
      </c>
      <c r="H92">
        <f>INDEX(valuation_rate_0[rate],0+1)</f>
        <v>4.2500000000000003E-2</v>
      </c>
      <c r="I92">
        <f t="shared" si="16"/>
        <v>0.73186254684957552</v>
      </c>
      <c r="J92">
        <f>IF(A92&gt;0,J91+L91-M91-N91,INDEX(extract[FUND_VALUE], 1))</f>
        <v>45301.074903345172</v>
      </c>
      <c r="K92">
        <f>IF((B92&lt;INDEX(extract[GUARANTEE_END], 1)),INDEX(extract[CURRENT_RATE], 1),INDEX(extract[MINIMUM_RATE], 1))</f>
        <v>0.01</v>
      </c>
      <c r="L92">
        <f t="shared" si="17"/>
        <v>37.578968253175205</v>
      </c>
      <c r="M92">
        <f t="shared" si="18"/>
        <v>23.377415078060658</v>
      </c>
      <c r="N92">
        <f>IF((A92=0),INDEX(extract[AVAILABLE_FPWD], 1),(IF(MOD(C92, 12)=0,J92*INDEX(extract[FREE_PWD_PERCENT], 1),0)))</f>
        <v>4530.107490334517</v>
      </c>
      <c r="O92">
        <f>IF((D92&lt;=INDEX(surr_charge_sch_0[POLICY_YEAR],COUNTA(surr_charge_sch_0[POLICY_YEAR]))),INDEX(surr_charge_sch_0[SURRENDER_CHARGE_PERCENT],MATCH(D92, surr_charge_sch_0[POLICY_YEAR])),INDEX(surr_charge_sch_0[SURRENDER_CHARGE_PERCENT],COUNTA(surr_charge_sch_0[SURRENDER_CHARGE_PERCENT])))</f>
        <v>0</v>
      </c>
      <c r="P92">
        <f t="shared" si="19"/>
        <v>4530.107490334517</v>
      </c>
      <c r="Q92">
        <f t="shared" si="20"/>
        <v>40770.967413010658</v>
      </c>
      <c r="R92">
        <f t="shared" si="21"/>
        <v>0</v>
      </c>
      <c r="S92">
        <f t="shared" si="22"/>
        <v>45301.074903345172</v>
      </c>
      <c r="T92">
        <f t="shared" si="23"/>
        <v>33154.160053785585</v>
      </c>
      <c r="U92">
        <f t="shared" si="24"/>
        <v>52619.409930634145</v>
      </c>
      <c r="V92">
        <f t="shared" si="25"/>
        <v>1861.8611879974064</v>
      </c>
      <c r="W92">
        <f t="shared" si="26"/>
        <v>87635.431172417142</v>
      </c>
      <c r="X92">
        <f t="shared" si="27"/>
        <v>96310.79063983573</v>
      </c>
    </row>
    <row r="93" spans="1:24" x14ac:dyDescent="0.3">
      <c r="A93">
        <v>91</v>
      </c>
      <c r="B93">
        <f>IF(A93&gt;0,EOMONTH(B92,1),INDEX(extract[VALUATION_DATE], 1))</f>
        <v>48060</v>
      </c>
      <c r="C93">
        <f>IF(A93=0,DAYS360(INDEX(extract[ISSUE_DATE], 1),B93)/30,C92+1)</f>
        <v>109</v>
      </c>
      <c r="D93">
        <f t="shared" si="14"/>
        <v>10</v>
      </c>
      <c r="E93">
        <f>INDEX(extract[ISSUE_AGE], 1)+D93-1</f>
        <v>57</v>
      </c>
      <c r="F93">
        <f>INDEX(mortality_0[PROBABILITY],MATCH(E93, mortality_0[AGE]))</f>
        <v>6.1749999999999999E-3</v>
      </c>
      <c r="G93">
        <f t="shared" si="15"/>
        <v>5.1604548298112007E-4</v>
      </c>
      <c r="H93">
        <f>INDEX(valuation_rate_0[rate],0+1)</f>
        <v>4.2500000000000003E-2</v>
      </c>
      <c r="I93">
        <f t="shared" si="16"/>
        <v>0.729328498625194</v>
      </c>
      <c r="J93">
        <f>IF(A93&gt;0,J92+L92-M92-N92,INDEX(extract[FUND_VALUE], 1))</f>
        <v>40785.168966185774</v>
      </c>
      <c r="K93">
        <f>IF((B93&lt;INDEX(extract[GUARANTEE_END], 1)),INDEX(extract[CURRENT_RATE], 1),INDEX(extract[MINIMUM_RATE], 1))</f>
        <v>0.01</v>
      </c>
      <c r="L93">
        <f t="shared" si="17"/>
        <v>33.83285215749936</v>
      </c>
      <c r="M93">
        <f t="shared" si="18"/>
        <v>21.047002217621927</v>
      </c>
      <c r="N93">
        <f>IF((A93=0),INDEX(extract[AVAILABLE_FPWD], 1),(IF(MOD(C93, 12)=0,J93*INDEX(extract[FREE_PWD_PERCENT], 1),0)))</f>
        <v>0</v>
      </c>
      <c r="O93">
        <f>IF((D93&lt;=INDEX(surr_charge_sch_0[POLICY_YEAR],COUNTA(surr_charge_sch_0[POLICY_YEAR]))),INDEX(surr_charge_sch_0[SURRENDER_CHARGE_PERCENT],MATCH(D93, surr_charge_sch_0[POLICY_YEAR])),INDEX(surr_charge_sch_0[SURRENDER_CHARGE_PERCENT],COUNTA(surr_charge_sch_0[SURRENDER_CHARGE_PERCENT])))</f>
        <v>0</v>
      </c>
      <c r="P93">
        <f t="shared" si="19"/>
        <v>0</v>
      </c>
      <c r="Q93">
        <f t="shared" si="20"/>
        <v>40785.168966185774</v>
      </c>
      <c r="R93">
        <f t="shared" si="21"/>
        <v>0</v>
      </c>
      <c r="S93">
        <f t="shared" si="22"/>
        <v>40785.168966185774</v>
      </c>
      <c r="T93">
        <f t="shared" si="23"/>
        <v>29745.786048283127</v>
      </c>
      <c r="U93">
        <f t="shared" si="24"/>
        <v>55934.825936012705</v>
      </c>
      <c r="V93">
        <f t="shared" si="25"/>
        <v>1878.9702425351957</v>
      </c>
      <c r="W93">
        <f t="shared" si="26"/>
        <v>87559.582226831029</v>
      </c>
      <c r="X93">
        <f t="shared" si="27"/>
        <v>96310.79063983573</v>
      </c>
    </row>
    <row r="94" spans="1:24" x14ac:dyDescent="0.3">
      <c r="A94">
        <v>92</v>
      </c>
      <c r="B94">
        <f>IF(A94&gt;0,EOMONTH(B93,1),INDEX(extract[VALUATION_DATE], 1))</f>
        <v>48091</v>
      </c>
      <c r="C94">
        <f>IF(A94=0,DAYS360(INDEX(extract[ISSUE_DATE], 1),B94)/30,C93+1)</f>
        <v>110</v>
      </c>
      <c r="D94">
        <f t="shared" si="14"/>
        <v>10</v>
      </c>
      <c r="E94">
        <f>INDEX(extract[ISSUE_AGE], 1)+D94-1</f>
        <v>57</v>
      </c>
      <c r="F94">
        <f>INDEX(mortality_0[PROBABILITY],MATCH(E94, mortality_0[AGE]))</f>
        <v>6.1749999999999999E-3</v>
      </c>
      <c r="G94">
        <f t="shared" si="15"/>
        <v>5.1604548298112007E-4</v>
      </c>
      <c r="H94">
        <f>INDEX(valuation_rate_0[rate],0+1)</f>
        <v>4.2500000000000003E-2</v>
      </c>
      <c r="I94">
        <f t="shared" si="16"/>
        <v>0.72680322445330514</v>
      </c>
      <c r="J94">
        <f>IF(A94&gt;0,J93+L93-M93-N93,INDEX(extract[FUND_VALUE], 1))</f>
        <v>40797.954816125653</v>
      </c>
      <c r="K94">
        <f>IF((B94&lt;INDEX(extract[GUARANTEE_END], 1)),INDEX(extract[CURRENT_RATE], 1),INDEX(extract[MINIMUM_RATE], 1))</f>
        <v>0.01</v>
      </c>
      <c r="L94">
        <f t="shared" si="17"/>
        <v>33.843458507348799</v>
      </c>
      <c r="M94">
        <f t="shared" si="18"/>
        <v>21.053600297729478</v>
      </c>
      <c r="N94">
        <f>IF((A94=0),INDEX(extract[AVAILABLE_FPWD], 1),(IF(MOD(C94, 12)=0,J94*INDEX(extract[FREE_PWD_PERCENT], 1),0)))</f>
        <v>0</v>
      </c>
      <c r="O94">
        <f>IF((D94&lt;=INDEX(surr_charge_sch_0[POLICY_YEAR],COUNTA(surr_charge_sch_0[POLICY_YEAR]))),INDEX(surr_charge_sch_0[SURRENDER_CHARGE_PERCENT],MATCH(D94, surr_charge_sch_0[POLICY_YEAR])),INDEX(surr_charge_sch_0[SURRENDER_CHARGE_PERCENT],COUNTA(surr_charge_sch_0[SURRENDER_CHARGE_PERCENT])))</f>
        <v>0</v>
      </c>
      <c r="P94">
        <f t="shared" si="19"/>
        <v>0</v>
      </c>
      <c r="Q94">
        <f t="shared" si="20"/>
        <v>40797.954816125653</v>
      </c>
      <c r="R94">
        <f t="shared" si="21"/>
        <v>0</v>
      </c>
      <c r="S94">
        <f t="shared" si="22"/>
        <v>40797.954816125653</v>
      </c>
      <c r="T94">
        <f t="shared" si="23"/>
        <v>29652.085111460376</v>
      </c>
      <c r="U94">
        <f t="shared" si="24"/>
        <v>55934.825936012705</v>
      </c>
      <c r="V94">
        <f t="shared" si="25"/>
        <v>1894.320421063135</v>
      </c>
      <c r="W94">
        <f t="shared" si="26"/>
        <v>87481.231468536222</v>
      </c>
      <c r="X94">
        <f t="shared" si="27"/>
        <v>96310.79063983573</v>
      </c>
    </row>
    <row r="95" spans="1:24" x14ac:dyDescent="0.3">
      <c r="A95">
        <v>93</v>
      </c>
      <c r="B95">
        <f>IF(A95&gt;0,EOMONTH(B94,1),INDEX(extract[VALUATION_DATE], 1))</f>
        <v>48121</v>
      </c>
      <c r="C95">
        <f>IF(A95=0,DAYS360(INDEX(extract[ISSUE_DATE], 1),B95)/30,C94+1)</f>
        <v>111</v>
      </c>
      <c r="D95">
        <f t="shared" si="14"/>
        <v>10</v>
      </c>
      <c r="E95">
        <f>INDEX(extract[ISSUE_AGE], 1)+D95-1</f>
        <v>57</v>
      </c>
      <c r="F95">
        <f>INDEX(mortality_0[PROBABILITY],MATCH(E95, mortality_0[AGE]))</f>
        <v>6.1749999999999999E-3</v>
      </c>
      <c r="G95">
        <f t="shared" si="15"/>
        <v>5.1604548298112007E-4</v>
      </c>
      <c r="H95">
        <f>INDEX(valuation_rate_0[rate],0+1)</f>
        <v>4.2500000000000003E-2</v>
      </c>
      <c r="I95">
        <f t="shared" si="16"/>
        <v>0.72428669395406209</v>
      </c>
      <c r="J95">
        <f>IF(A95&gt;0,J94+L94-M94-N94,INDEX(extract[FUND_VALUE], 1))</f>
        <v>40810.74467433527</v>
      </c>
      <c r="K95">
        <f>IF((B95&lt;INDEX(extract[GUARANTEE_END], 1)),INDEX(extract[CURRENT_RATE], 1),INDEX(extract[MINIMUM_RATE], 1))</f>
        <v>0.01</v>
      </c>
      <c r="L95">
        <f t="shared" si="17"/>
        <v>33.85406818221076</v>
      </c>
      <c r="M95">
        <f t="shared" si="18"/>
        <v>21.060200446286519</v>
      </c>
      <c r="N95">
        <f>IF((A95=0),INDEX(extract[AVAILABLE_FPWD], 1),(IF(MOD(C95, 12)=0,J95*INDEX(extract[FREE_PWD_PERCENT], 1),0)))</f>
        <v>0</v>
      </c>
      <c r="O95">
        <f>IF((D95&lt;=INDEX(surr_charge_sch_0[POLICY_YEAR],COUNTA(surr_charge_sch_0[POLICY_YEAR]))),INDEX(surr_charge_sch_0[SURRENDER_CHARGE_PERCENT],MATCH(D95, surr_charge_sch_0[POLICY_YEAR])),INDEX(surr_charge_sch_0[SURRENDER_CHARGE_PERCENT],COUNTA(surr_charge_sch_0[SURRENDER_CHARGE_PERCENT])))</f>
        <v>0</v>
      </c>
      <c r="P95">
        <f t="shared" si="19"/>
        <v>0</v>
      </c>
      <c r="Q95">
        <f t="shared" si="20"/>
        <v>40810.74467433527</v>
      </c>
      <c r="R95">
        <f t="shared" si="21"/>
        <v>0</v>
      </c>
      <c r="S95">
        <f t="shared" si="22"/>
        <v>40810.74467433527</v>
      </c>
      <c r="T95">
        <f t="shared" si="23"/>
        <v>29558.679337977639</v>
      </c>
      <c r="U95">
        <f t="shared" si="24"/>
        <v>55934.825936012705</v>
      </c>
      <c r="V95">
        <f t="shared" si="25"/>
        <v>1909.6222456458759</v>
      </c>
      <c r="W95">
        <f t="shared" si="26"/>
        <v>87403.127519636226</v>
      </c>
      <c r="X95">
        <f t="shared" si="27"/>
        <v>96310.79063983573</v>
      </c>
    </row>
    <row r="96" spans="1:24" x14ac:dyDescent="0.3">
      <c r="A96">
        <v>94</v>
      </c>
      <c r="B96">
        <f>IF(A96&gt;0,EOMONTH(B95,1),INDEX(extract[VALUATION_DATE], 1))</f>
        <v>48152</v>
      </c>
      <c r="C96">
        <f>IF(A96=0,DAYS360(INDEX(extract[ISSUE_DATE], 1),B96)/30,C95+1)</f>
        <v>112</v>
      </c>
      <c r="D96">
        <f t="shared" si="14"/>
        <v>10</v>
      </c>
      <c r="E96">
        <f>INDEX(extract[ISSUE_AGE], 1)+D96-1</f>
        <v>57</v>
      </c>
      <c r="F96">
        <f>INDEX(mortality_0[PROBABILITY],MATCH(E96, mortality_0[AGE]))</f>
        <v>6.1749999999999999E-3</v>
      </c>
      <c r="G96">
        <f t="shared" si="15"/>
        <v>5.1604548298112007E-4</v>
      </c>
      <c r="H96">
        <f>INDEX(valuation_rate_0[rate],0+1)</f>
        <v>4.2500000000000003E-2</v>
      </c>
      <c r="I96">
        <f t="shared" si="16"/>
        <v>0.72177887685280695</v>
      </c>
      <c r="J96">
        <f>IF(A96&gt;0,J95+L95-M95-N95,INDEX(extract[FUND_VALUE], 1))</f>
        <v>40823.538542071197</v>
      </c>
      <c r="K96">
        <f>IF((B96&lt;INDEX(extract[GUARANTEE_END], 1)),INDEX(extract[CURRENT_RATE], 1),INDEX(extract[MINIMUM_RATE], 1))</f>
        <v>0.01</v>
      </c>
      <c r="L96">
        <f t="shared" si="17"/>
        <v>33.864681183127615</v>
      </c>
      <c r="M96">
        <f t="shared" si="18"/>
        <v>21.066802663941502</v>
      </c>
      <c r="N96">
        <f>IF((A96=0),INDEX(extract[AVAILABLE_FPWD], 1),(IF(MOD(C96, 12)=0,J96*INDEX(extract[FREE_PWD_PERCENT], 1),0)))</f>
        <v>0</v>
      </c>
      <c r="O96">
        <f>IF((D96&lt;=INDEX(surr_charge_sch_0[POLICY_YEAR],COUNTA(surr_charge_sch_0[POLICY_YEAR]))),INDEX(surr_charge_sch_0[SURRENDER_CHARGE_PERCENT],MATCH(D96, surr_charge_sch_0[POLICY_YEAR])),INDEX(surr_charge_sch_0[SURRENDER_CHARGE_PERCENT],COUNTA(surr_charge_sch_0[SURRENDER_CHARGE_PERCENT])))</f>
        <v>0</v>
      </c>
      <c r="P96">
        <f t="shared" si="19"/>
        <v>0</v>
      </c>
      <c r="Q96">
        <f t="shared" si="20"/>
        <v>40823.538542071197</v>
      </c>
      <c r="R96">
        <f t="shared" si="21"/>
        <v>0</v>
      </c>
      <c r="S96">
        <f t="shared" si="22"/>
        <v>40823.538542071197</v>
      </c>
      <c r="T96">
        <f t="shared" si="23"/>
        <v>29465.567798053424</v>
      </c>
      <c r="U96">
        <f t="shared" si="24"/>
        <v>55934.825936012705</v>
      </c>
      <c r="V96">
        <f t="shared" si="25"/>
        <v>1924.8758686011265</v>
      </c>
      <c r="W96">
        <f t="shared" si="26"/>
        <v>87325.269602667264</v>
      </c>
      <c r="X96">
        <f t="shared" si="27"/>
        <v>96310.79063983573</v>
      </c>
    </row>
    <row r="97" spans="1:24" x14ac:dyDescent="0.3">
      <c r="A97">
        <v>95</v>
      </c>
      <c r="B97">
        <f>IF(A97&gt;0,EOMONTH(B96,1),INDEX(extract[VALUATION_DATE], 1))</f>
        <v>48182</v>
      </c>
      <c r="C97">
        <f>IF(A97=0,DAYS360(INDEX(extract[ISSUE_DATE], 1),B97)/30,C96+1)</f>
        <v>113</v>
      </c>
      <c r="D97">
        <f t="shared" si="14"/>
        <v>10</v>
      </c>
      <c r="E97">
        <f>INDEX(extract[ISSUE_AGE], 1)+D97-1</f>
        <v>57</v>
      </c>
      <c r="F97">
        <f>INDEX(mortality_0[PROBABILITY],MATCH(E97, mortality_0[AGE]))</f>
        <v>6.1749999999999999E-3</v>
      </c>
      <c r="G97">
        <f t="shared" si="15"/>
        <v>5.1604548298112007E-4</v>
      </c>
      <c r="H97">
        <f>INDEX(valuation_rate_0[rate],0+1)</f>
        <v>4.2500000000000003E-2</v>
      </c>
      <c r="I97">
        <f t="shared" si="16"/>
        <v>0.71927974297970698</v>
      </c>
      <c r="J97">
        <f>IF(A97&gt;0,J96+L96-M96-N96,INDEX(extract[FUND_VALUE], 1))</f>
        <v>40836.336420590385</v>
      </c>
      <c r="K97">
        <f>IF((B97&lt;INDEX(extract[GUARANTEE_END], 1)),INDEX(extract[CURRENT_RATE], 1),INDEX(extract[MINIMUM_RATE], 1))</f>
        <v>0.01</v>
      </c>
      <c r="L97">
        <f t="shared" si="17"/>
        <v>33.875297511142058</v>
      </c>
      <c r="M97">
        <f t="shared" si="18"/>
        <v>21.07340695134307</v>
      </c>
      <c r="N97">
        <f>IF((A97=0),INDEX(extract[AVAILABLE_FPWD], 1),(IF(MOD(C97, 12)=0,J97*INDEX(extract[FREE_PWD_PERCENT], 1),0)))</f>
        <v>0</v>
      </c>
      <c r="O97">
        <f>IF((D97&lt;=INDEX(surr_charge_sch_0[POLICY_YEAR],COUNTA(surr_charge_sch_0[POLICY_YEAR]))),INDEX(surr_charge_sch_0[SURRENDER_CHARGE_PERCENT],MATCH(D97, surr_charge_sch_0[POLICY_YEAR])),INDEX(surr_charge_sch_0[SURRENDER_CHARGE_PERCENT],COUNTA(surr_charge_sch_0[SURRENDER_CHARGE_PERCENT])))</f>
        <v>0</v>
      </c>
      <c r="P97">
        <f t="shared" si="19"/>
        <v>0</v>
      </c>
      <c r="Q97">
        <f t="shared" si="20"/>
        <v>40836.336420590385</v>
      </c>
      <c r="R97">
        <f t="shared" si="21"/>
        <v>0</v>
      </c>
      <c r="S97">
        <f t="shared" si="22"/>
        <v>40836.336420590385</v>
      </c>
      <c r="T97">
        <f t="shared" si="23"/>
        <v>29372.7495648351</v>
      </c>
      <c r="U97">
        <f t="shared" si="24"/>
        <v>55934.825936012705</v>
      </c>
      <c r="V97">
        <f t="shared" si="25"/>
        <v>1940.0814417667859</v>
      </c>
      <c r="W97">
        <f t="shared" si="26"/>
        <v>87247.656942614587</v>
      </c>
      <c r="X97">
        <f t="shared" si="27"/>
        <v>96310.79063983573</v>
      </c>
    </row>
    <row r="98" spans="1:24" x14ac:dyDescent="0.3">
      <c r="A98">
        <v>96</v>
      </c>
      <c r="B98">
        <f>IF(A98&gt;0,EOMONTH(B97,1),INDEX(extract[VALUATION_DATE], 1))</f>
        <v>48213</v>
      </c>
      <c r="C98">
        <f>IF(A98=0,DAYS360(INDEX(extract[ISSUE_DATE], 1),B98)/30,C97+1)</f>
        <v>114</v>
      </c>
      <c r="D98">
        <f t="shared" si="14"/>
        <v>10</v>
      </c>
      <c r="E98">
        <f>INDEX(extract[ISSUE_AGE], 1)+D98-1</f>
        <v>57</v>
      </c>
      <c r="F98">
        <f>INDEX(mortality_0[PROBABILITY],MATCH(E98, mortality_0[AGE]))</f>
        <v>6.1749999999999999E-3</v>
      </c>
      <c r="G98">
        <f t="shared" si="15"/>
        <v>5.1604548298112007E-4</v>
      </c>
      <c r="H98">
        <f>INDEX(valuation_rate_0[rate],0+1)</f>
        <v>4.2500000000000003E-2</v>
      </c>
      <c r="I98">
        <f t="shared" si="16"/>
        <v>0.71678926226939133</v>
      </c>
      <c r="J98">
        <f>IF(A98&gt;0,J97+L97-M97-N97,INDEX(extract[FUND_VALUE], 1))</f>
        <v>40849.138311150185</v>
      </c>
      <c r="K98">
        <f>IF((B98&lt;INDEX(extract[GUARANTEE_END], 1)),INDEX(extract[CURRENT_RATE], 1),INDEX(extract[MINIMUM_RATE], 1))</f>
        <v>0.01</v>
      </c>
      <c r="L98">
        <f t="shared" si="17"/>
        <v>33.885917167297094</v>
      </c>
      <c r="M98">
        <f t="shared" si="18"/>
        <v>21.080013309140075</v>
      </c>
      <c r="N98">
        <f>IF((A98=0),INDEX(extract[AVAILABLE_FPWD], 1),(IF(MOD(C98, 12)=0,J98*INDEX(extract[FREE_PWD_PERCENT], 1),0)))</f>
        <v>0</v>
      </c>
      <c r="O98">
        <f>IF((D98&lt;=INDEX(surr_charge_sch_0[POLICY_YEAR],COUNTA(surr_charge_sch_0[POLICY_YEAR]))),INDEX(surr_charge_sch_0[SURRENDER_CHARGE_PERCENT],MATCH(D98, surr_charge_sch_0[POLICY_YEAR])),INDEX(surr_charge_sch_0[SURRENDER_CHARGE_PERCENT],COUNTA(surr_charge_sch_0[SURRENDER_CHARGE_PERCENT])))</f>
        <v>0</v>
      </c>
      <c r="P98">
        <f t="shared" si="19"/>
        <v>0</v>
      </c>
      <c r="Q98">
        <f t="shared" si="20"/>
        <v>40849.138311150185</v>
      </c>
      <c r="R98">
        <f t="shared" si="21"/>
        <v>0</v>
      </c>
      <c r="S98">
        <f t="shared" si="22"/>
        <v>40849.138311150185</v>
      </c>
      <c r="T98">
        <f t="shared" si="23"/>
        <v>29280.223714389671</v>
      </c>
      <c r="U98">
        <f t="shared" si="24"/>
        <v>55934.825936012705</v>
      </c>
      <c r="V98">
        <f t="shared" si="25"/>
        <v>1955.2391165024546</v>
      </c>
      <c r="W98">
        <f t="shared" si="26"/>
        <v>87170.288766904836</v>
      </c>
      <c r="X98">
        <f t="shared" si="27"/>
        <v>96310.79063983573</v>
      </c>
    </row>
    <row r="99" spans="1:24" x14ac:dyDescent="0.3">
      <c r="A99">
        <v>97</v>
      </c>
      <c r="B99">
        <f>IF(A99&gt;0,EOMONTH(B98,1),INDEX(extract[VALUATION_DATE], 1))</f>
        <v>48244</v>
      </c>
      <c r="C99">
        <f>IF(A99=0,DAYS360(INDEX(extract[ISSUE_DATE], 1),B99)/30,C98+1)</f>
        <v>115</v>
      </c>
      <c r="D99">
        <f t="shared" si="14"/>
        <v>10</v>
      </c>
      <c r="E99">
        <f>INDEX(extract[ISSUE_AGE], 1)+D99-1</f>
        <v>57</v>
      </c>
      <c r="F99">
        <f>INDEX(mortality_0[PROBABILITY],MATCH(E99, mortality_0[AGE]))</f>
        <v>6.1749999999999999E-3</v>
      </c>
      <c r="G99">
        <f t="shared" si="15"/>
        <v>5.1604548298112007E-4</v>
      </c>
      <c r="H99">
        <f>INDEX(valuation_rate_0[rate],0+1)</f>
        <v>4.2500000000000003E-2</v>
      </c>
      <c r="I99">
        <f t="shared" si="16"/>
        <v>0.7143074047605894</v>
      </c>
      <c r="J99">
        <f>IF(A99&gt;0,J98+L98-M98-N98,INDEX(extract[FUND_VALUE], 1))</f>
        <v>40861.944215008341</v>
      </c>
      <c r="K99">
        <f>IF((B99&lt;INDEX(extract[GUARANTEE_END], 1)),INDEX(extract[CURRENT_RATE], 1),INDEX(extract[MINIMUM_RATE], 1))</f>
        <v>0.01</v>
      </c>
      <c r="L99">
        <f t="shared" si="17"/>
        <v>33.896540152636092</v>
      </c>
      <c r="M99">
        <f t="shared" si="18"/>
        <v>21.086621737981567</v>
      </c>
      <c r="N99">
        <f>IF((A99=0),INDEX(extract[AVAILABLE_FPWD], 1),(IF(MOD(C99, 12)=0,J99*INDEX(extract[FREE_PWD_PERCENT], 1),0)))</f>
        <v>0</v>
      </c>
      <c r="O99">
        <f>IF((D99&lt;=INDEX(surr_charge_sch_0[POLICY_YEAR],COUNTA(surr_charge_sch_0[POLICY_YEAR]))),INDEX(surr_charge_sch_0[SURRENDER_CHARGE_PERCENT],MATCH(D99, surr_charge_sch_0[POLICY_YEAR])),INDEX(surr_charge_sch_0[SURRENDER_CHARGE_PERCENT],COUNTA(surr_charge_sch_0[SURRENDER_CHARGE_PERCENT])))</f>
        <v>0</v>
      </c>
      <c r="P99">
        <f t="shared" si="19"/>
        <v>0</v>
      </c>
      <c r="Q99">
        <f t="shared" si="20"/>
        <v>40861.944215008341</v>
      </c>
      <c r="R99">
        <f t="shared" si="21"/>
        <v>0</v>
      </c>
      <c r="S99">
        <f t="shared" si="22"/>
        <v>40861.944215008341</v>
      </c>
      <c r="T99">
        <f t="shared" si="23"/>
        <v>29187.989325694587</v>
      </c>
      <c r="U99">
        <f t="shared" si="24"/>
        <v>55934.825936012705</v>
      </c>
      <c r="V99">
        <f t="shared" si="25"/>
        <v>1970.3490436909422</v>
      </c>
      <c r="W99">
        <f t="shared" si="26"/>
        <v>87093.164305398241</v>
      </c>
      <c r="X99">
        <f t="shared" si="27"/>
        <v>96310.79063983573</v>
      </c>
    </row>
    <row r="100" spans="1:24" x14ac:dyDescent="0.3">
      <c r="A100">
        <v>98</v>
      </c>
      <c r="B100">
        <f>IF(A100&gt;0,EOMONTH(B99,1),INDEX(extract[VALUATION_DATE], 1))</f>
        <v>48273</v>
      </c>
      <c r="C100">
        <f>IF(A100=0,DAYS360(INDEX(extract[ISSUE_DATE], 1),B100)/30,C99+1)</f>
        <v>116</v>
      </c>
      <c r="D100">
        <f t="shared" si="14"/>
        <v>10</v>
      </c>
      <c r="E100">
        <f>INDEX(extract[ISSUE_AGE], 1)+D100-1</f>
        <v>57</v>
      </c>
      <c r="F100">
        <f>INDEX(mortality_0[PROBABILITY],MATCH(E100, mortality_0[AGE]))</f>
        <v>6.1749999999999999E-3</v>
      </c>
      <c r="G100">
        <f t="shared" si="15"/>
        <v>5.1604548298112007E-4</v>
      </c>
      <c r="H100">
        <f>INDEX(valuation_rate_0[rate],0+1)</f>
        <v>4.2500000000000003E-2</v>
      </c>
      <c r="I100">
        <f t="shared" si="16"/>
        <v>0.71183414059577044</v>
      </c>
      <c r="J100">
        <f>IF(A100&gt;0,J99+L99-M99-N99,INDEX(extract[FUND_VALUE], 1))</f>
        <v>40874.754133422997</v>
      </c>
      <c r="K100">
        <f>IF((B100&lt;INDEX(extract[GUARANTEE_END], 1)),INDEX(extract[CURRENT_RATE], 1),INDEX(extract[MINIMUM_RATE], 1))</f>
        <v>0.01</v>
      </c>
      <c r="L100">
        <f t="shared" si="17"/>
        <v>33.907166468202711</v>
      </c>
      <c r="M100">
        <f t="shared" si="18"/>
        <v>21.093232238516805</v>
      </c>
      <c r="N100">
        <f>IF((A100=0),INDEX(extract[AVAILABLE_FPWD], 1),(IF(MOD(C100, 12)=0,J100*INDEX(extract[FREE_PWD_PERCENT], 1),0)))</f>
        <v>0</v>
      </c>
      <c r="O100">
        <f>IF((D100&lt;=INDEX(surr_charge_sch_0[POLICY_YEAR],COUNTA(surr_charge_sch_0[POLICY_YEAR]))),INDEX(surr_charge_sch_0[SURRENDER_CHARGE_PERCENT],MATCH(D100, surr_charge_sch_0[POLICY_YEAR])),INDEX(surr_charge_sch_0[SURRENDER_CHARGE_PERCENT],COUNTA(surr_charge_sch_0[SURRENDER_CHARGE_PERCENT])))</f>
        <v>0</v>
      </c>
      <c r="P100">
        <f t="shared" si="19"/>
        <v>0</v>
      </c>
      <c r="Q100">
        <f t="shared" si="20"/>
        <v>40874.754133422997</v>
      </c>
      <c r="R100">
        <f t="shared" si="21"/>
        <v>0</v>
      </c>
      <c r="S100">
        <f t="shared" si="22"/>
        <v>40874.754133422997</v>
      </c>
      <c r="T100">
        <f t="shared" si="23"/>
        <v>29096.045480628574</v>
      </c>
      <c r="U100">
        <f t="shared" si="24"/>
        <v>55934.825936012705</v>
      </c>
      <c r="V100">
        <f t="shared" si="25"/>
        <v>1985.4113737397679</v>
      </c>
      <c r="W100">
        <f t="shared" si="26"/>
        <v>87016.282790381054</v>
      </c>
      <c r="X100">
        <f t="shared" si="27"/>
        <v>96310.79063983573</v>
      </c>
    </row>
    <row r="101" spans="1:24" x14ac:dyDescent="0.3">
      <c r="A101">
        <v>99</v>
      </c>
      <c r="B101">
        <f>IF(A101&gt;0,EOMONTH(B100,1),INDEX(extract[VALUATION_DATE], 1))</f>
        <v>48304</v>
      </c>
      <c r="C101">
        <f>IF(A101=0,DAYS360(INDEX(extract[ISSUE_DATE], 1),B101)/30,C100+1)</f>
        <v>117</v>
      </c>
      <c r="D101">
        <f t="shared" si="14"/>
        <v>10</v>
      </c>
      <c r="E101">
        <f>INDEX(extract[ISSUE_AGE], 1)+D101-1</f>
        <v>57</v>
      </c>
      <c r="F101">
        <f>INDEX(mortality_0[PROBABILITY],MATCH(E101, mortality_0[AGE]))</f>
        <v>6.1749999999999999E-3</v>
      </c>
      <c r="G101">
        <f t="shared" si="15"/>
        <v>5.1604548298112007E-4</v>
      </c>
      <c r="H101">
        <f>INDEX(valuation_rate_0[rate],0+1)</f>
        <v>4.2500000000000003E-2</v>
      </c>
      <c r="I101">
        <f t="shared" si="16"/>
        <v>0.70936944002078439</v>
      </c>
      <c r="J101">
        <f>IF(A101&gt;0,J100+L100-M100-N100,INDEX(extract[FUND_VALUE], 1))</f>
        <v>40887.568067652683</v>
      </c>
      <c r="K101">
        <f>IF((B101&lt;INDEX(extract[GUARANTEE_END], 1)),INDEX(extract[CURRENT_RATE], 1),INDEX(extract[MINIMUM_RATE], 1))</f>
        <v>0.01</v>
      </c>
      <c r="L101">
        <f t="shared" si="17"/>
        <v>33.917796115040964</v>
      </c>
      <c r="M101">
        <f t="shared" si="18"/>
        <v>21.099844811395251</v>
      </c>
      <c r="N101">
        <f>IF((A101=0),INDEX(extract[AVAILABLE_FPWD], 1),(IF(MOD(C101, 12)=0,J101*INDEX(extract[FREE_PWD_PERCENT], 1),0)))</f>
        <v>0</v>
      </c>
      <c r="O101">
        <f>IF((D101&lt;=INDEX(surr_charge_sch_0[POLICY_YEAR],COUNTA(surr_charge_sch_0[POLICY_YEAR]))),INDEX(surr_charge_sch_0[SURRENDER_CHARGE_PERCENT],MATCH(D101, surr_charge_sch_0[POLICY_YEAR])),INDEX(surr_charge_sch_0[SURRENDER_CHARGE_PERCENT],COUNTA(surr_charge_sch_0[SURRENDER_CHARGE_PERCENT])))</f>
        <v>0</v>
      </c>
      <c r="P101">
        <f t="shared" si="19"/>
        <v>0</v>
      </c>
      <c r="Q101">
        <f t="shared" si="20"/>
        <v>40887.568067652683</v>
      </c>
      <c r="R101">
        <f t="shared" si="21"/>
        <v>0</v>
      </c>
      <c r="S101">
        <f t="shared" si="22"/>
        <v>40887.568067652683</v>
      </c>
      <c r="T101">
        <f t="shared" si="23"/>
        <v>29004.39126396249</v>
      </c>
      <c r="U101">
        <f t="shared" si="24"/>
        <v>55934.825936012705</v>
      </c>
      <c r="V101">
        <f t="shared" si="25"/>
        <v>2000.4262565826596</v>
      </c>
      <c r="W101">
        <f t="shared" si="26"/>
        <v>86939.643456557853</v>
      </c>
      <c r="X101">
        <f t="shared" si="27"/>
        <v>96310.79063983573</v>
      </c>
    </row>
    <row r="102" spans="1:24" x14ac:dyDescent="0.3">
      <c r="A102">
        <v>100</v>
      </c>
      <c r="B102">
        <f>IF(A102&gt;0,EOMONTH(B101,1),INDEX(extract[VALUATION_DATE], 1))</f>
        <v>48334</v>
      </c>
      <c r="C102">
        <f>IF(A102=0,DAYS360(INDEX(extract[ISSUE_DATE], 1),B102)/30,C101+1)</f>
        <v>118</v>
      </c>
      <c r="D102">
        <f t="shared" si="14"/>
        <v>10</v>
      </c>
      <c r="E102">
        <f>INDEX(extract[ISSUE_AGE], 1)+D102-1</f>
        <v>57</v>
      </c>
      <c r="F102">
        <f>INDEX(mortality_0[PROBABILITY],MATCH(E102, mortality_0[AGE]))</f>
        <v>6.1749999999999999E-3</v>
      </c>
      <c r="G102">
        <f t="shared" si="15"/>
        <v>5.1604548298112007E-4</v>
      </c>
      <c r="H102">
        <f>INDEX(valuation_rate_0[rate],0+1)</f>
        <v>4.2500000000000003E-2</v>
      </c>
      <c r="I102">
        <f t="shared" si="16"/>
        <v>0.70691327338450394</v>
      </c>
      <c r="J102">
        <f>IF(A102&gt;0,J101+L101-M101-N101,INDEX(extract[FUND_VALUE], 1))</f>
        <v>40900.386018956327</v>
      </c>
      <c r="K102">
        <f>IF((B102&lt;INDEX(extract[GUARANTEE_END], 1)),INDEX(extract[CURRENT_RATE], 1),INDEX(extract[MINIMUM_RATE], 1))</f>
        <v>0.01</v>
      </c>
      <c r="L102">
        <f t="shared" si="17"/>
        <v>33.928429094195167</v>
      </c>
      <c r="M102">
        <f t="shared" si="18"/>
        <v>21.10645945726657</v>
      </c>
      <c r="N102">
        <f>IF((A102=0),INDEX(extract[AVAILABLE_FPWD], 1),(IF(MOD(C102, 12)=0,J102*INDEX(extract[FREE_PWD_PERCENT], 1),0)))</f>
        <v>0</v>
      </c>
      <c r="O102">
        <f>IF((D102&lt;=INDEX(surr_charge_sch_0[POLICY_YEAR],COUNTA(surr_charge_sch_0[POLICY_YEAR]))),INDEX(surr_charge_sch_0[SURRENDER_CHARGE_PERCENT],MATCH(D102, surr_charge_sch_0[POLICY_YEAR])),INDEX(surr_charge_sch_0[SURRENDER_CHARGE_PERCENT],COUNTA(surr_charge_sch_0[SURRENDER_CHARGE_PERCENT])))</f>
        <v>0</v>
      </c>
      <c r="P102">
        <f t="shared" si="19"/>
        <v>0</v>
      </c>
      <c r="Q102">
        <f t="shared" si="20"/>
        <v>40900.386018956327</v>
      </c>
      <c r="R102">
        <f t="shared" si="21"/>
        <v>0</v>
      </c>
      <c r="S102">
        <f t="shared" si="22"/>
        <v>40900.386018956327</v>
      </c>
      <c r="T102">
        <f t="shared" si="23"/>
        <v>28913.025763350219</v>
      </c>
      <c r="U102">
        <f t="shared" si="24"/>
        <v>55934.825936012705</v>
      </c>
      <c r="V102">
        <f t="shared" si="25"/>
        <v>2015.3938416810445</v>
      </c>
      <c r="W102">
        <f t="shared" si="26"/>
        <v>86863.245541043958</v>
      </c>
      <c r="X102">
        <f t="shared" si="27"/>
        <v>96310.79063983573</v>
      </c>
    </row>
    <row r="103" spans="1:24" x14ac:dyDescent="0.3">
      <c r="A103">
        <v>101</v>
      </c>
      <c r="B103">
        <f>IF(A103&gt;0,EOMONTH(B102,1),INDEX(extract[VALUATION_DATE], 1))</f>
        <v>48365</v>
      </c>
      <c r="C103">
        <f>IF(A103=0,DAYS360(INDEX(extract[ISSUE_DATE], 1),B103)/30,C102+1)</f>
        <v>119</v>
      </c>
      <c r="D103">
        <f t="shared" si="14"/>
        <v>10</v>
      </c>
      <c r="E103">
        <f>INDEX(extract[ISSUE_AGE], 1)+D103-1</f>
        <v>57</v>
      </c>
      <c r="F103">
        <f>INDEX(mortality_0[PROBABILITY],MATCH(E103, mortality_0[AGE]))</f>
        <v>6.1749999999999999E-3</v>
      </c>
      <c r="G103">
        <f t="shared" si="15"/>
        <v>5.1604548298112007E-4</v>
      </c>
      <c r="H103">
        <f>INDEX(valuation_rate_0[rate],0+1)</f>
        <v>4.2500000000000003E-2</v>
      </c>
      <c r="I103">
        <f t="shared" si="16"/>
        <v>0.70446561113846751</v>
      </c>
      <c r="J103">
        <f>IF(A103&gt;0,J102+L102-M102-N102,INDEX(extract[FUND_VALUE], 1))</f>
        <v>40913.207988593254</v>
      </c>
      <c r="K103">
        <f>IF((B103&lt;INDEX(extract[GUARANTEE_END], 1)),INDEX(extract[CURRENT_RATE], 1),INDEX(extract[MINIMUM_RATE], 1))</f>
        <v>0.01</v>
      </c>
      <c r="L103">
        <f t="shared" si="17"/>
        <v>33.939065406709986</v>
      </c>
      <c r="M103">
        <f t="shared" si="18"/>
        <v>21.113076176780627</v>
      </c>
      <c r="N103">
        <f>IF((A103=0),INDEX(extract[AVAILABLE_FPWD], 1),(IF(MOD(C103, 12)=0,J103*INDEX(extract[FREE_PWD_PERCENT], 1),0)))</f>
        <v>0</v>
      </c>
      <c r="O103">
        <f>IF((D103&lt;=INDEX(surr_charge_sch_0[POLICY_YEAR],COUNTA(surr_charge_sch_0[POLICY_YEAR]))),INDEX(surr_charge_sch_0[SURRENDER_CHARGE_PERCENT],MATCH(D103, surr_charge_sch_0[POLICY_YEAR])),INDEX(surr_charge_sch_0[SURRENDER_CHARGE_PERCENT],COUNTA(surr_charge_sch_0[SURRENDER_CHARGE_PERCENT])))</f>
        <v>0</v>
      </c>
      <c r="P103">
        <f t="shared" si="19"/>
        <v>0</v>
      </c>
      <c r="Q103">
        <f t="shared" si="20"/>
        <v>40913.207988593254</v>
      </c>
      <c r="R103">
        <f t="shared" si="21"/>
        <v>0</v>
      </c>
      <c r="S103">
        <f t="shared" si="22"/>
        <v>40913.207988593254</v>
      </c>
      <c r="T103">
        <f t="shared" si="23"/>
        <v>28821.948069319576</v>
      </c>
      <c r="U103">
        <f t="shared" si="24"/>
        <v>55934.825936012705</v>
      </c>
      <c r="V103">
        <f t="shared" si="25"/>
        <v>2030.3142780255382</v>
      </c>
      <c r="W103">
        <f t="shared" si="26"/>
        <v>86787.088283357822</v>
      </c>
      <c r="X103">
        <f t="shared" si="27"/>
        <v>96310.79063983573</v>
      </c>
    </row>
    <row r="104" spans="1:24" x14ac:dyDescent="0.3">
      <c r="A104">
        <v>102</v>
      </c>
      <c r="B104">
        <f>IF(A104&gt;0,EOMONTH(B103,1),INDEX(extract[VALUATION_DATE], 1))</f>
        <v>48395</v>
      </c>
      <c r="C104">
        <f>IF(A104=0,DAYS360(INDEX(extract[ISSUE_DATE], 1),B104)/30,C103+1)</f>
        <v>120</v>
      </c>
      <c r="D104">
        <f t="shared" si="14"/>
        <v>11</v>
      </c>
      <c r="E104">
        <f>INDEX(extract[ISSUE_AGE], 1)+D104-1</f>
        <v>58</v>
      </c>
      <c r="F104">
        <f>INDEX(mortality_0[PROBABILITY],MATCH(E104, mortality_0[AGE]))</f>
        <v>6.5959999999999994E-3</v>
      </c>
      <c r="G104">
        <f t="shared" si="15"/>
        <v>5.5133543719776412E-4</v>
      </c>
      <c r="H104">
        <f>INDEX(valuation_rate_0[rate],0+1)</f>
        <v>4.2500000000000003E-2</v>
      </c>
      <c r="I104">
        <f t="shared" si="16"/>
        <v>0.70202642383652425</v>
      </c>
      <c r="J104">
        <f>IF(A104&gt;0,J103+L103-M103-N103,INDEX(extract[FUND_VALUE], 1))</f>
        <v>40926.033977823186</v>
      </c>
      <c r="K104">
        <f>IF((B104&lt;INDEX(extract[GUARANTEE_END], 1)),INDEX(extract[CURRENT_RATE], 1),INDEX(extract[MINIMUM_RATE], 1))</f>
        <v>0.01</v>
      </c>
      <c r="L104">
        <f t="shared" si="17"/>
        <v>33.94970505363041</v>
      </c>
      <c r="M104">
        <f t="shared" si="18"/>
        <v>22.563972835933697</v>
      </c>
      <c r="N104">
        <f>IF((A104=0),INDEX(extract[AVAILABLE_FPWD], 1),(IF(MOD(C104, 12)=0,J104*INDEX(extract[FREE_PWD_PERCENT], 1),0)))</f>
        <v>4092.603397782319</v>
      </c>
      <c r="O104">
        <f>IF((D104&lt;=INDEX(surr_charge_sch_0[POLICY_YEAR],COUNTA(surr_charge_sch_0[POLICY_YEAR]))),INDEX(surr_charge_sch_0[SURRENDER_CHARGE_PERCENT],MATCH(D104, surr_charge_sch_0[POLICY_YEAR])),INDEX(surr_charge_sch_0[SURRENDER_CHARGE_PERCENT],COUNTA(surr_charge_sch_0[SURRENDER_CHARGE_PERCENT])))</f>
        <v>0</v>
      </c>
      <c r="P104">
        <f t="shared" si="19"/>
        <v>4092.603397782319</v>
      </c>
      <c r="Q104">
        <f t="shared" si="20"/>
        <v>36833.430580040869</v>
      </c>
      <c r="R104">
        <f t="shared" si="21"/>
        <v>0</v>
      </c>
      <c r="S104">
        <f t="shared" si="22"/>
        <v>40926.033977823186</v>
      </c>
      <c r="T104">
        <f t="shared" si="23"/>
        <v>28731.157275263293</v>
      </c>
      <c r="U104">
        <f t="shared" si="24"/>
        <v>55934.825936012705</v>
      </c>
      <c r="V104">
        <f t="shared" si="25"/>
        <v>2045.1877141374271</v>
      </c>
      <c r="W104">
        <f t="shared" si="26"/>
        <v>86711.170925413433</v>
      </c>
      <c r="X104">
        <f t="shared" si="27"/>
        <v>96310.79063983573</v>
      </c>
    </row>
    <row r="105" spans="1:24" x14ac:dyDescent="0.3">
      <c r="A105">
        <v>103</v>
      </c>
      <c r="B105">
        <f>IF(A105&gt;0,EOMONTH(B104,1),INDEX(extract[VALUATION_DATE], 1))</f>
        <v>48426</v>
      </c>
      <c r="C105">
        <f>IF(A105=0,DAYS360(INDEX(extract[ISSUE_DATE], 1),B105)/30,C104+1)</f>
        <v>121</v>
      </c>
      <c r="D105">
        <f t="shared" si="14"/>
        <v>11</v>
      </c>
      <c r="E105">
        <f>INDEX(extract[ISSUE_AGE], 1)+D105-1</f>
        <v>58</v>
      </c>
      <c r="F105">
        <f>INDEX(mortality_0[PROBABILITY],MATCH(E105, mortality_0[AGE]))</f>
        <v>6.5959999999999994E-3</v>
      </c>
      <c r="G105">
        <f t="shared" si="15"/>
        <v>5.5133543719776412E-4</v>
      </c>
      <c r="H105">
        <f>INDEX(valuation_rate_0[rate],0+1)</f>
        <v>4.2500000000000003E-2</v>
      </c>
      <c r="I105">
        <f t="shared" si="16"/>
        <v>0.69959568213447954</v>
      </c>
      <c r="J105">
        <f>IF(A105&gt;0,J104+L104-M104-N104,INDEX(extract[FUND_VALUE], 1))</f>
        <v>36844.816312258568</v>
      </c>
      <c r="K105">
        <f>IF((B105&lt;INDEX(extract[GUARANTEE_END], 1)),INDEX(extract[CURRENT_RATE], 1),INDEX(extract[MINIMUM_RATE], 1))</f>
        <v>0.01</v>
      </c>
      <c r="L105">
        <f t="shared" si="17"/>
        <v>30.56417944710169</v>
      </c>
      <c r="M105">
        <f t="shared" si="18"/>
        <v>20.313852909990388</v>
      </c>
      <c r="N105">
        <f>IF((A105=0),INDEX(extract[AVAILABLE_FPWD], 1),(IF(MOD(C105, 12)=0,J105*INDEX(extract[FREE_PWD_PERCENT], 1),0)))</f>
        <v>0</v>
      </c>
      <c r="O105">
        <f>IF((D105&lt;=INDEX(surr_charge_sch_0[POLICY_YEAR],COUNTA(surr_charge_sch_0[POLICY_YEAR]))),INDEX(surr_charge_sch_0[SURRENDER_CHARGE_PERCENT],MATCH(D105, surr_charge_sch_0[POLICY_YEAR])),INDEX(surr_charge_sch_0[SURRENDER_CHARGE_PERCENT],COUNTA(surr_charge_sch_0[SURRENDER_CHARGE_PERCENT])))</f>
        <v>0</v>
      </c>
      <c r="P105">
        <f t="shared" si="19"/>
        <v>0</v>
      </c>
      <c r="Q105">
        <f t="shared" si="20"/>
        <v>36844.816312258568</v>
      </c>
      <c r="R105">
        <f t="shared" si="21"/>
        <v>0</v>
      </c>
      <c r="S105">
        <f t="shared" si="22"/>
        <v>36844.816312258568</v>
      </c>
      <c r="T105">
        <f t="shared" si="23"/>
        <v>25776.474401094132</v>
      </c>
      <c r="U105">
        <f t="shared" si="24"/>
        <v>58807.941663539037</v>
      </c>
      <c r="V105">
        <f t="shared" si="25"/>
        <v>2061.0282192949821</v>
      </c>
      <c r="W105">
        <f t="shared" si="26"/>
        <v>86645.444283928155</v>
      </c>
      <c r="X105">
        <f t="shared" si="27"/>
        <v>96310.79063983573</v>
      </c>
    </row>
    <row r="106" spans="1:24" x14ac:dyDescent="0.3">
      <c r="A106">
        <v>104</v>
      </c>
      <c r="B106">
        <f>IF(A106&gt;0,EOMONTH(B105,1),INDEX(extract[VALUATION_DATE], 1))</f>
        <v>48457</v>
      </c>
      <c r="C106">
        <f>IF(A106=0,DAYS360(INDEX(extract[ISSUE_DATE], 1),B106)/30,C105+1)</f>
        <v>122</v>
      </c>
      <c r="D106">
        <f t="shared" si="14"/>
        <v>11</v>
      </c>
      <c r="E106">
        <f>INDEX(extract[ISSUE_AGE], 1)+D106-1</f>
        <v>58</v>
      </c>
      <c r="F106">
        <f>INDEX(mortality_0[PROBABILITY],MATCH(E106, mortality_0[AGE]))</f>
        <v>6.5959999999999994E-3</v>
      </c>
      <c r="G106">
        <f t="shared" si="15"/>
        <v>5.5133543719776412E-4</v>
      </c>
      <c r="H106">
        <f>INDEX(valuation_rate_0[rate],0+1)</f>
        <v>4.2500000000000003E-2</v>
      </c>
      <c r="I106">
        <f t="shared" si="16"/>
        <v>0.69717335678974202</v>
      </c>
      <c r="J106">
        <f>IF(A106&gt;0,J105+L105-M105-N105,INDEX(extract[FUND_VALUE], 1))</f>
        <v>36855.066638795681</v>
      </c>
      <c r="K106">
        <f>IF((B106&lt;INDEX(extract[GUARANTEE_END], 1)),INDEX(extract[CURRENT_RATE], 1),INDEX(extract[MINIMUM_RATE], 1))</f>
        <v>0.01</v>
      </c>
      <c r="L106">
        <f t="shared" si="17"/>
        <v>30.57268248364872</v>
      </c>
      <c r="M106">
        <f t="shared" si="18"/>
        <v>20.319504278253149</v>
      </c>
      <c r="N106">
        <f>IF((A106=0),INDEX(extract[AVAILABLE_FPWD], 1),(IF(MOD(C106, 12)=0,J106*INDEX(extract[FREE_PWD_PERCENT], 1),0)))</f>
        <v>0</v>
      </c>
      <c r="O106">
        <f>IF((D106&lt;=INDEX(surr_charge_sch_0[POLICY_YEAR],COUNTA(surr_charge_sch_0[POLICY_YEAR]))),INDEX(surr_charge_sch_0[SURRENDER_CHARGE_PERCENT],MATCH(D106, surr_charge_sch_0[POLICY_YEAR])),INDEX(surr_charge_sch_0[SURRENDER_CHARGE_PERCENT],COUNTA(surr_charge_sch_0[SURRENDER_CHARGE_PERCENT])))</f>
        <v>0</v>
      </c>
      <c r="P106">
        <f t="shared" si="19"/>
        <v>0</v>
      </c>
      <c r="Q106">
        <f t="shared" si="20"/>
        <v>36855.066638795681</v>
      </c>
      <c r="R106">
        <f t="shared" si="21"/>
        <v>0</v>
      </c>
      <c r="S106">
        <f t="shared" si="22"/>
        <v>36855.066638795681</v>
      </c>
      <c r="T106">
        <f t="shared" si="23"/>
        <v>25694.37052327882</v>
      </c>
      <c r="U106">
        <f t="shared" si="24"/>
        <v>58807.941663539037</v>
      </c>
      <c r="V106">
        <f t="shared" si="25"/>
        <v>2075.2397030783263</v>
      </c>
      <c r="W106">
        <f t="shared" si="26"/>
        <v>86577.551889896189</v>
      </c>
      <c r="X106">
        <f t="shared" si="27"/>
        <v>96310.79063983573</v>
      </c>
    </row>
    <row r="107" spans="1:24" x14ac:dyDescent="0.3">
      <c r="A107">
        <v>105</v>
      </c>
      <c r="B107">
        <f>IF(A107&gt;0,EOMONTH(B106,1),INDEX(extract[VALUATION_DATE], 1))</f>
        <v>48487</v>
      </c>
      <c r="C107">
        <f>IF(A107=0,DAYS360(INDEX(extract[ISSUE_DATE], 1),B107)/30,C106+1)</f>
        <v>123</v>
      </c>
      <c r="D107">
        <f t="shared" si="14"/>
        <v>11</v>
      </c>
      <c r="E107">
        <f>INDEX(extract[ISSUE_AGE], 1)+D107-1</f>
        <v>58</v>
      </c>
      <c r="F107">
        <f>INDEX(mortality_0[PROBABILITY],MATCH(E107, mortality_0[AGE]))</f>
        <v>6.5959999999999994E-3</v>
      </c>
      <c r="G107">
        <f t="shared" si="15"/>
        <v>5.5133543719776412E-4</v>
      </c>
      <c r="H107">
        <f>INDEX(valuation_rate_0[rate],0+1)</f>
        <v>4.2500000000000003E-2</v>
      </c>
      <c r="I107">
        <f t="shared" si="16"/>
        <v>0.69475941866097168</v>
      </c>
      <c r="J107">
        <f>IF(A107&gt;0,J106+L106-M106-N106,INDEX(extract[FUND_VALUE], 1))</f>
        <v>36865.319817001073</v>
      </c>
      <c r="K107">
        <f>IF((B107&lt;INDEX(extract[GUARANTEE_END], 1)),INDEX(extract[CURRENT_RATE], 1),INDEX(extract[MINIMUM_RATE], 1))</f>
        <v>0.01</v>
      </c>
      <c r="L107">
        <f t="shared" si="17"/>
        <v>30.581187885763274</v>
      </c>
      <c r="M107">
        <f t="shared" si="18"/>
        <v>20.325157218741683</v>
      </c>
      <c r="N107">
        <f>IF((A107=0),INDEX(extract[AVAILABLE_FPWD], 1),(IF(MOD(C107, 12)=0,J107*INDEX(extract[FREE_PWD_PERCENT], 1),0)))</f>
        <v>0</v>
      </c>
      <c r="O107">
        <f>IF((D107&lt;=INDEX(surr_charge_sch_0[POLICY_YEAR],COUNTA(surr_charge_sch_0[POLICY_YEAR]))),INDEX(surr_charge_sch_0[SURRENDER_CHARGE_PERCENT],MATCH(D107, surr_charge_sch_0[POLICY_YEAR])),INDEX(surr_charge_sch_0[SURRENDER_CHARGE_PERCENT],COUNTA(surr_charge_sch_0[SURRENDER_CHARGE_PERCENT])))</f>
        <v>0</v>
      </c>
      <c r="P107">
        <f t="shared" si="19"/>
        <v>0</v>
      </c>
      <c r="Q107">
        <f t="shared" si="20"/>
        <v>36865.319817001073</v>
      </c>
      <c r="R107">
        <f t="shared" si="21"/>
        <v>0</v>
      </c>
      <c r="S107">
        <f t="shared" si="22"/>
        <v>36865.319817001073</v>
      </c>
      <c r="T107">
        <f t="shared" si="23"/>
        <v>25612.528164810465</v>
      </c>
      <c r="U107">
        <f t="shared" si="24"/>
        <v>58807.941663539037</v>
      </c>
      <c r="V107">
        <f t="shared" si="25"/>
        <v>2089.4059200842994</v>
      </c>
      <c r="W107">
        <f t="shared" si="26"/>
        <v>86509.875748433813</v>
      </c>
      <c r="X107">
        <f t="shared" si="27"/>
        <v>96310.79063983573</v>
      </c>
    </row>
    <row r="108" spans="1:24" x14ac:dyDescent="0.3">
      <c r="A108">
        <v>106</v>
      </c>
      <c r="B108">
        <f>IF(A108&gt;0,EOMONTH(B107,1),INDEX(extract[VALUATION_DATE], 1))</f>
        <v>48518</v>
      </c>
      <c r="C108">
        <f>IF(A108=0,DAYS360(INDEX(extract[ISSUE_DATE], 1),B108)/30,C107+1)</f>
        <v>124</v>
      </c>
      <c r="D108">
        <f t="shared" si="14"/>
        <v>11</v>
      </c>
      <c r="E108">
        <f>INDEX(extract[ISSUE_AGE], 1)+D108-1</f>
        <v>58</v>
      </c>
      <c r="F108">
        <f>INDEX(mortality_0[PROBABILITY],MATCH(E108, mortality_0[AGE]))</f>
        <v>6.5959999999999994E-3</v>
      </c>
      <c r="G108">
        <f t="shared" si="15"/>
        <v>5.5133543719776412E-4</v>
      </c>
      <c r="H108">
        <f>INDEX(valuation_rate_0[rate],0+1)</f>
        <v>4.2500000000000003E-2</v>
      </c>
      <c r="I108">
        <f t="shared" si="16"/>
        <v>0.69235383870772937</v>
      </c>
      <c r="J108">
        <f>IF(A108&gt;0,J107+L107-M107-N107,INDEX(extract[FUND_VALUE], 1))</f>
        <v>36875.575847668093</v>
      </c>
      <c r="K108">
        <f>IF((B108&lt;INDEX(extract[GUARANTEE_END], 1)),INDEX(extract[CURRENT_RATE], 1),INDEX(extract[MINIMUM_RATE], 1))</f>
        <v>0.01</v>
      </c>
      <c r="L108">
        <f t="shared" si="17"/>
        <v>30.589695654103473</v>
      </c>
      <c r="M108">
        <f t="shared" si="18"/>
        <v>20.330811731893398</v>
      </c>
      <c r="N108">
        <f>IF((A108=0),INDEX(extract[AVAILABLE_FPWD], 1),(IF(MOD(C108, 12)=0,J108*INDEX(extract[FREE_PWD_PERCENT], 1),0)))</f>
        <v>0</v>
      </c>
      <c r="O108">
        <f>IF((D108&lt;=INDEX(surr_charge_sch_0[POLICY_YEAR],COUNTA(surr_charge_sch_0[POLICY_YEAR]))),INDEX(surr_charge_sch_0[SURRENDER_CHARGE_PERCENT],MATCH(D108, surr_charge_sch_0[POLICY_YEAR])),INDEX(surr_charge_sch_0[SURRENDER_CHARGE_PERCENT],COUNTA(surr_charge_sch_0[SURRENDER_CHARGE_PERCENT])))</f>
        <v>0</v>
      </c>
      <c r="P108">
        <f t="shared" si="19"/>
        <v>0</v>
      </c>
      <c r="Q108">
        <f t="shared" si="20"/>
        <v>36875.575847668093</v>
      </c>
      <c r="R108">
        <f t="shared" si="21"/>
        <v>0</v>
      </c>
      <c r="S108">
        <f t="shared" si="22"/>
        <v>36875.575847668093</v>
      </c>
      <c r="T108">
        <f t="shared" si="23"/>
        <v>25530.946492691037</v>
      </c>
      <c r="U108">
        <f t="shared" si="24"/>
        <v>58807.941663539037</v>
      </c>
      <c r="V108">
        <f t="shared" si="25"/>
        <v>2103.5270144977853</v>
      </c>
      <c r="W108">
        <f t="shared" si="26"/>
        <v>86442.415170727851</v>
      </c>
      <c r="X108">
        <f t="shared" si="27"/>
        <v>96310.79063983573</v>
      </c>
    </row>
    <row r="109" spans="1:24" x14ac:dyDescent="0.3">
      <c r="A109">
        <v>107</v>
      </c>
      <c r="B109">
        <f>IF(A109&gt;0,EOMONTH(B108,1),INDEX(extract[VALUATION_DATE], 1))</f>
        <v>48548</v>
      </c>
      <c r="C109">
        <f>IF(A109=0,DAYS360(INDEX(extract[ISSUE_DATE], 1),B109)/30,C108+1)</f>
        <v>125</v>
      </c>
      <c r="D109">
        <f t="shared" si="14"/>
        <v>11</v>
      </c>
      <c r="E109">
        <f>INDEX(extract[ISSUE_AGE], 1)+D109-1</f>
        <v>58</v>
      </c>
      <c r="F109">
        <f>INDEX(mortality_0[PROBABILITY],MATCH(E109, mortality_0[AGE]))</f>
        <v>6.5959999999999994E-3</v>
      </c>
      <c r="G109">
        <f t="shared" si="15"/>
        <v>5.5133543719776412E-4</v>
      </c>
      <c r="H109">
        <f>INDEX(valuation_rate_0[rate],0+1)</f>
        <v>4.2500000000000003E-2</v>
      </c>
      <c r="I109">
        <f t="shared" si="16"/>
        <v>0.68995658799012749</v>
      </c>
      <c r="J109">
        <f>IF(A109&gt;0,J108+L108-M108-N108,INDEX(extract[FUND_VALUE], 1))</f>
        <v>36885.834731590301</v>
      </c>
      <c r="K109">
        <f>IF((B109&lt;INDEX(extract[GUARANTEE_END], 1)),INDEX(extract[CURRENT_RATE], 1),INDEX(extract[MINIMUM_RATE], 1))</f>
        <v>0.01</v>
      </c>
      <c r="L109">
        <f t="shared" si="17"/>
        <v>30.598205789327597</v>
      </c>
      <c r="M109">
        <f t="shared" si="18"/>
        <v>20.33646781814581</v>
      </c>
      <c r="N109">
        <f>IF((A109=0),INDEX(extract[AVAILABLE_FPWD], 1),(IF(MOD(C109, 12)=0,J109*INDEX(extract[FREE_PWD_PERCENT], 1),0)))</f>
        <v>0</v>
      </c>
      <c r="O109">
        <f>IF((D109&lt;=INDEX(surr_charge_sch_0[POLICY_YEAR],COUNTA(surr_charge_sch_0[POLICY_YEAR]))),INDEX(surr_charge_sch_0[SURRENDER_CHARGE_PERCENT],MATCH(D109, surr_charge_sch_0[POLICY_YEAR])),INDEX(surr_charge_sch_0[SURRENDER_CHARGE_PERCENT],COUNTA(surr_charge_sch_0[SURRENDER_CHARGE_PERCENT])))</f>
        <v>0</v>
      </c>
      <c r="P109">
        <f t="shared" si="19"/>
        <v>0</v>
      </c>
      <c r="Q109">
        <f t="shared" si="20"/>
        <v>36885.834731590301</v>
      </c>
      <c r="R109">
        <f t="shared" si="21"/>
        <v>0</v>
      </c>
      <c r="S109">
        <f t="shared" si="22"/>
        <v>36885.834731590301</v>
      </c>
      <c r="T109">
        <f t="shared" si="23"/>
        <v>25449.624676575786</v>
      </c>
      <c r="U109">
        <f t="shared" si="24"/>
        <v>58807.941663539037</v>
      </c>
      <c r="V109">
        <f t="shared" si="25"/>
        <v>2117.603130044406</v>
      </c>
      <c r="W109">
        <f t="shared" si="26"/>
        <v>86375.169470159221</v>
      </c>
      <c r="X109">
        <f t="shared" si="27"/>
        <v>96310.79063983573</v>
      </c>
    </row>
    <row r="110" spans="1:24" x14ac:dyDescent="0.3">
      <c r="A110">
        <v>108</v>
      </c>
      <c r="B110">
        <f>IF(A110&gt;0,EOMONTH(B109,1),INDEX(extract[VALUATION_DATE], 1))</f>
        <v>48579</v>
      </c>
      <c r="C110">
        <f>IF(A110=0,DAYS360(INDEX(extract[ISSUE_DATE], 1),B110)/30,C109+1)</f>
        <v>126</v>
      </c>
      <c r="D110">
        <f t="shared" si="14"/>
        <v>11</v>
      </c>
      <c r="E110">
        <f>INDEX(extract[ISSUE_AGE], 1)+D110-1</f>
        <v>58</v>
      </c>
      <c r="F110">
        <f>INDEX(mortality_0[PROBABILITY],MATCH(E110, mortality_0[AGE]))</f>
        <v>6.5959999999999994E-3</v>
      </c>
      <c r="G110">
        <f t="shared" si="15"/>
        <v>5.5133543719776412E-4</v>
      </c>
      <c r="H110">
        <f>INDEX(valuation_rate_0[rate],0+1)</f>
        <v>4.2500000000000003E-2</v>
      </c>
      <c r="I110">
        <f t="shared" si="16"/>
        <v>0.68756763766848183</v>
      </c>
      <c r="J110">
        <f>IF(A110&gt;0,J109+L109-M109-N109,INDEX(extract[FUND_VALUE], 1))</f>
        <v>36896.096469561482</v>
      </c>
      <c r="K110">
        <f>IF((B110&lt;INDEX(extract[GUARANTEE_END], 1)),INDEX(extract[CURRENT_RATE], 1),INDEX(extract[MINIMUM_RATE], 1))</f>
        <v>0.01</v>
      </c>
      <c r="L110">
        <f t="shared" si="17"/>
        <v>30.606718292094126</v>
      </c>
      <c r="M110">
        <f t="shared" si="18"/>
        <v>20.342125477936563</v>
      </c>
      <c r="N110">
        <f>IF((A110=0),INDEX(extract[AVAILABLE_FPWD], 1),(IF(MOD(C110, 12)=0,J110*INDEX(extract[FREE_PWD_PERCENT], 1),0)))</f>
        <v>0</v>
      </c>
      <c r="O110">
        <f>IF((D110&lt;=INDEX(surr_charge_sch_0[POLICY_YEAR],COUNTA(surr_charge_sch_0[POLICY_YEAR]))),INDEX(surr_charge_sch_0[SURRENDER_CHARGE_PERCENT],MATCH(D110, surr_charge_sch_0[POLICY_YEAR])),INDEX(surr_charge_sch_0[SURRENDER_CHARGE_PERCENT],COUNTA(surr_charge_sch_0[SURRENDER_CHARGE_PERCENT])))</f>
        <v>0</v>
      </c>
      <c r="P110">
        <f t="shared" si="19"/>
        <v>0</v>
      </c>
      <c r="Q110">
        <f t="shared" si="20"/>
        <v>36896.096469561482</v>
      </c>
      <c r="R110">
        <f t="shared" si="21"/>
        <v>0</v>
      </c>
      <c r="S110">
        <f t="shared" si="22"/>
        <v>36896.096469561482</v>
      </c>
      <c r="T110">
        <f t="shared" si="23"/>
        <v>25368.561888764802</v>
      </c>
      <c r="U110">
        <f t="shared" si="24"/>
        <v>58807.941663539037</v>
      </c>
      <c r="V110">
        <f t="shared" si="25"/>
        <v>2131.6344099919847</v>
      </c>
      <c r="W110">
        <f t="shared" si="26"/>
        <v>86308.137962295819</v>
      </c>
      <c r="X110">
        <f t="shared" si="27"/>
        <v>96310.79063983573</v>
      </c>
    </row>
    <row r="111" spans="1:24" x14ac:dyDescent="0.3">
      <c r="A111">
        <v>109</v>
      </c>
      <c r="B111">
        <f>IF(A111&gt;0,EOMONTH(B110,1),INDEX(extract[VALUATION_DATE], 1))</f>
        <v>48610</v>
      </c>
      <c r="C111">
        <f>IF(A111=0,DAYS360(INDEX(extract[ISSUE_DATE], 1),B111)/30,C110+1)</f>
        <v>127</v>
      </c>
      <c r="D111">
        <f t="shared" si="14"/>
        <v>11</v>
      </c>
      <c r="E111">
        <f>INDEX(extract[ISSUE_AGE], 1)+D111-1</f>
        <v>58</v>
      </c>
      <c r="F111">
        <f>INDEX(mortality_0[PROBABILITY],MATCH(E111, mortality_0[AGE]))</f>
        <v>6.5959999999999994E-3</v>
      </c>
      <c r="G111">
        <f t="shared" si="15"/>
        <v>5.5133543719776412E-4</v>
      </c>
      <c r="H111">
        <f>INDEX(valuation_rate_0[rate],0+1)</f>
        <v>4.2500000000000003E-2</v>
      </c>
      <c r="I111">
        <f t="shared" si="16"/>
        <v>0.68518695900296445</v>
      </c>
      <c r="J111">
        <f>IF(A111&gt;0,J110+L110-M110-N110,INDEX(extract[FUND_VALUE], 1))</f>
        <v>36906.361062375639</v>
      </c>
      <c r="K111">
        <f>IF((B111&lt;INDEX(extract[GUARANTEE_END], 1)),INDEX(extract[CURRENT_RATE], 1),INDEX(extract[MINIMUM_RATE], 1))</f>
        <v>0.01</v>
      </c>
      <c r="L111">
        <f t="shared" si="17"/>
        <v>30.61523316306171</v>
      </c>
      <c r="M111">
        <f t="shared" si="18"/>
        <v>20.347784711703412</v>
      </c>
      <c r="N111">
        <f>IF((A111=0),INDEX(extract[AVAILABLE_FPWD], 1),(IF(MOD(C111, 12)=0,J111*INDEX(extract[FREE_PWD_PERCENT], 1),0)))</f>
        <v>0</v>
      </c>
      <c r="O111">
        <f>IF((D111&lt;=INDEX(surr_charge_sch_0[POLICY_YEAR],COUNTA(surr_charge_sch_0[POLICY_YEAR]))),INDEX(surr_charge_sch_0[SURRENDER_CHARGE_PERCENT],MATCH(D111, surr_charge_sch_0[POLICY_YEAR])),INDEX(surr_charge_sch_0[SURRENDER_CHARGE_PERCENT],COUNTA(surr_charge_sch_0[SURRENDER_CHARGE_PERCENT])))</f>
        <v>0</v>
      </c>
      <c r="P111">
        <f t="shared" si="19"/>
        <v>0</v>
      </c>
      <c r="Q111">
        <f t="shared" si="20"/>
        <v>36906.361062375639</v>
      </c>
      <c r="R111">
        <f t="shared" si="21"/>
        <v>0</v>
      </c>
      <c r="S111">
        <f t="shared" si="22"/>
        <v>36906.361062375639</v>
      </c>
      <c r="T111">
        <f t="shared" si="23"/>
        <v>25287.75730419458</v>
      </c>
      <c r="U111">
        <f t="shared" si="24"/>
        <v>58807.941663539037</v>
      </c>
      <c r="V111">
        <f t="shared" si="25"/>
        <v>2145.6209971520052</v>
      </c>
      <c r="W111">
        <f t="shared" si="26"/>
        <v>86241.319964885624</v>
      </c>
      <c r="X111">
        <f t="shared" si="27"/>
        <v>96310.79063983573</v>
      </c>
    </row>
    <row r="112" spans="1:24" x14ac:dyDescent="0.3">
      <c r="A112">
        <v>110</v>
      </c>
      <c r="B112">
        <f>IF(A112&gt;0,EOMONTH(B111,1),INDEX(extract[VALUATION_DATE], 1))</f>
        <v>48638</v>
      </c>
      <c r="C112">
        <f>IF(A112=0,DAYS360(INDEX(extract[ISSUE_DATE], 1),B112)/30,C111+1)</f>
        <v>128</v>
      </c>
      <c r="D112">
        <f t="shared" si="14"/>
        <v>11</v>
      </c>
      <c r="E112">
        <f>INDEX(extract[ISSUE_AGE], 1)+D112-1</f>
        <v>58</v>
      </c>
      <c r="F112">
        <f>INDEX(mortality_0[PROBABILITY],MATCH(E112, mortality_0[AGE]))</f>
        <v>6.5959999999999994E-3</v>
      </c>
      <c r="G112">
        <f t="shared" si="15"/>
        <v>5.5133543719776412E-4</v>
      </c>
      <c r="H112">
        <f>INDEX(valuation_rate_0[rate],0+1)</f>
        <v>4.2500000000000003E-2</v>
      </c>
      <c r="I112">
        <f t="shared" si="16"/>
        <v>0.68281452335325798</v>
      </c>
      <c r="J112">
        <f>IF(A112&gt;0,J111+L111-M111-N111,INDEX(extract[FUND_VALUE], 1))</f>
        <v>36916.628510826995</v>
      </c>
      <c r="K112">
        <f>IF((B112&lt;INDEX(extract[GUARANTEE_END], 1)),INDEX(extract[CURRENT_RATE], 1),INDEX(extract[MINIMUM_RATE], 1))</f>
        <v>0.01</v>
      </c>
      <c r="L112">
        <f t="shared" si="17"/>
        <v>30.623750402889197</v>
      </c>
      <c r="M112">
        <f t="shared" si="18"/>
        <v>20.353445519884247</v>
      </c>
      <c r="N112">
        <f>IF((A112=0),INDEX(extract[AVAILABLE_FPWD], 1),(IF(MOD(C112, 12)=0,J112*INDEX(extract[FREE_PWD_PERCENT], 1),0)))</f>
        <v>0</v>
      </c>
      <c r="O112">
        <f>IF((D112&lt;=INDEX(surr_charge_sch_0[POLICY_YEAR],COUNTA(surr_charge_sch_0[POLICY_YEAR]))),INDEX(surr_charge_sch_0[SURRENDER_CHARGE_PERCENT],MATCH(D112, surr_charge_sch_0[POLICY_YEAR])),INDEX(surr_charge_sch_0[SURRENDER_CHARGE_PERCENT],COUNTA(surr_charge_sch_0[SURRENDER_CHARGE_PERCENT])))</f>
        <v>0</v>
      </c>
      <c r="P112">
        <f t="shared" si="19"/>
        <v>0</v>
      </c>
      <c r="Q112">
        <f t="shared" si="20"/>
        <v>36916.628510826995</v>
      </c>
      <c r="R112">
        <f t="shared" si="21"/>
        <v>0</v>
      </c>
      <c r="S112">
        <f t="shared" si="22"/>
        <v>36916.628510826995</v>
      </c>
      <c r="T112">
        <f t="shared" si="23"/>
        <v>25207.210100429627</v>
      </c>
      <c r="U112">
        <f t="shared" si="24"/>
        <v>58807.941663539037</v>
      </c>
      <c r="V112">
        <f t="shared" si="25"/>
        <v>2159.5630338810643</v>
      </c>
      <c r="W112">
        <f t="shared" si="26"/>
        <v>86174.714797849723</v>
      </c>
      <c r="X112">
        <f t="shared" si="27"/>
        <v>96310.79063983573</v>
      </c>
    </row>
    <row r="113" spans="1:24" x14ac:dyDescent="0.3">
      <c r="A113">
        <v>111</v>
      </c>
      <c r="B113">
        <f>IF(A113&gt;0,EOMONTH(B112,1),INDEX(extract[VALUATION_DATE], 1))</f>
        <v>48669</v>
      </c>
      <c r="C113">
        <f>IF(A113=0,DAYS360(INDEX(extract[ISSUE_DATE], 1),B113)/30,C112+1)</f>
        <v>129</v>
      </c>
      <c r="D113">
        <f t="shared" si="14"/>
        <v>11</v>
      </c>
      <c r="E113">
        <f>INDEX(extract[ISSUE_AGE], 1)+D113-1</f>
        <v>58</v>
      </c>
      <c r="F113">
        <f>INDEX(mortality_0[PROBABILITY],MATCH(E113, mortality_0[AGE]))</f>
        <v>6.5959999999999994E-3</v>
      </c>
      <c r="G113">
        <f t="shared" si="15"/>
        <v>5.5133543719776412E-4</v>
      </c>
      <c r="H113">
        <f>INDEX(valuation_rate_0[rate],0+1)</f>
        <v>4.2500000000000003E-2</v>
      </c>
      <c r="I113">
        <f t="shared" si="16"/>
        <v>0.68045030217821145</v>
      </c>
      <c r="J113">
        <f>IF(A113&gt;0,J112+L112-M112-N112,INDEX(extract[FUND_VALUE], 1))</f>
        <v>36926.898815710003</v>
      </c>
      <c r="K113">
        <f>IF((B113&lt;INDEX(extract[GUARANTEE_END], 1)),INDEX(extract[CURRENT_RATE], 1),INDEX(extract[MINIMUM_RATE], 1))</f>
        <v>0.01</v>
      </c>
      <c r="L113">
        <f t="shared" si="17"/>
        <v>30.632270012235605</v>
      </c>
      <c r="M113">
        <f t="shared" si="18"/>
        <v>20.359107902917074</v>
      </c>
      <c r="N113">
        <f>IF((A113=0),INDEX(extract[AVAILABLE_FPWD], 1),(IF(MOD(C113, 12)=0,J113*INDEX(extract[FREE_PWD_PERCENT], 1),0)))</f>
        <v>0</v>
      </c>
      <c r="O113">
        <f>IF((D113&lt;=INDEX(surr_charge_sch_0[POLICY_YEAR],COUNTA(surr_charge_sch_0[POLICY_YEAR]))),INDEX(surr_charge_sch_0[SURRENDER_CHARGE_PERCENT],MATCH(D113, surr_charge_sch_0[POLICY_YEAR])),INDEX(surr_charge_sch_0[SURRENDER_CHARGE_PERCENT],COUNTA(surr_charge_sch_0[SURRENDER_CHARGE_PERCENT])))</f>
        <v>0</v>
      </c>
      <c r="P113">
        <f t="shared" si="19"/>
        <v>0</v>
      </c>
      <c r="Q113">
        <f t="shared" si="20"/>
        <v>36926.898815710003</v>
      </c>
      <c r="R113">
        <f t="shared" si="21"/>
        <v>0</v>
      </c>
      <c r="S113">
        <f t="shared" si="22"/>
        <v>36926.898815710003</v>
      </c>
      <c r="T113">
        <f t="shared" si="23"/>
        <v>25126.919457654109</v>
      </c>
      <c r="U113">
        <f t="shared" si="24"/>
        <v>58807.941663539037</v>
      </c>
      <c r="V113">
        <f t="shared" si="25"/>
        <v>2173.4606620823206</v>
      </c>
      <c r="W113">
        <f t="shared" si="26"/>
        <v>86108.32178327546</v>
      </c>
      <c r="X113">
        <f t="shared" si="27"/>
        <v>96310.79063983573</v>
      </c>
    </row>
    <row r="114" spans="1:24" x14ac:dyDescent="0.3">
      <c r="A114">
        <v>112</v>
      </c>
      <c r="B114">
        <f>IF(A114&gt;0,EOMONTH(B113,1),INDEX(extract[VALUATION_DATE], 1))</f>
        <v>48699</v>
      </c>
      <c r="C114">
        <f>IF(A114=0,DAYS360(INDEX(extract[ISSUE_DATE], 1),B114)/30,C113+1)</f>
        <v>130</v>
      </c>
      <c r="D114">
        <f t="shared" si="14"/>
        <v>11</v>
      </c>
      <c r="E114">
        <f>INDEX(extract[ISSUE_AGE], 1)+D114-1</f>
        <v>58</v>
      </c>
      <c r="F114">
        <f>INDEX(mortality_0[PROBABILITY],MATCH(E114, mortality_0[AGE]))</f>
        <v>6.5959999999999994E-3</v>
      </c>
      <c r="G114">
        <f t="shared" si="15"/>
        <v>5.5133543719776412E-4</v>
      </c>
      <c r="H114">
        <f>INDEX(valuation_rate_0[rate],0+1)</f>
        <v>4.2500000000000003E-2</v>
      </c>
      <c r="I114">
        <f t="shared" si="16"/>
        <v>0.67809426703549636</v>
      </c>
      <c r="J114">
        <f>IF(A114&gt;0,J113+L113-M113-N113,INDEX(extract[FUND_VALUE], 1))</f>
        <v>36937.171977819322</v>
      </c>
      <c r="K114">
        <f>IF((B114&lt;INDEX(extract[GUARANTEE_END], 1)),INDEX(extract[CURRENT_RATE], 1),INDEX(extract[MINIMUM_RATE], 1))</f>
        <v>0.01</v>
      </c>
      <c r="L114">
        <f t="shared" si="17"/>
        <v>30.640791991760143</v>
      </c>
      <c r="M114">
        <f t="shared" si="18"/>
        <v>20.364771861240019</v>
      </c>
      <c r="N114">
        <f>IF((A114=0),INDEX(extract[AVAILABLE_FPWD], 1),(IF(MOD(C114, 12)=0,J114*INDEX(extract[FREE_PWD_PERCENT], 1),0)))</f>
        <v>0</v>
      </c>
      <c r="O114">
        <f>IF((D114&lt;=INDEX(surr_charge_sch_0[POLICY_YEAR],COUNTA(surr_charge_sch_0[POLICY_YEAR]))),INDEX(surr_charge_sch_0[SURRENDER_CHARGE_PERCENT],MATCH(D114, surr_charge_sch_0[POLICY_YEAR])),INDEX(surr_charge_sch_0[SURRENDER_CHARGE_PERCENT],COUNTA(surr_charge_sch_0[SURRENDER_CHARGE_PERCENT])))</f>
        <v>0</v>
      </c>
      <c r="P114">
        <f t="shared" si="19"/>
        <v>0</v>
      </c>
      <c r="Q114">
        <f t="shared" si="20"/>
        <v>36937.171977819322</v>
      </c>
      <c r="R114">
        <f t="shared" si="21"/>
        <v>0</v>
      </c>
      <c r="S114">
        <f t="shared" si="22"/>
        <v>36937.171977819322</v>
      </c>
      <c r="T114">
        <f t="shared" si="23"/>
        <v>25046.884558663467</v>
      </c>
      <c r="U114">
        <f t="shared" si="24"/>
        <v>58807.941663539037</v>
      </c>
      <c r="V114">
        <f t="shared" si="25"/>
        <v>2187.3140232069395</v>
      </c>
      <c r="W114">
        <f t="shared" si="26"/>
        <v>86042.14024540945</v>
      </c>
      <c r="X114">
        <f t="shared" si="27"/>
        <v>96310.79063983573</v>
      </c>
    </row>
    <row r="115" spans="1:24" x14ac:dyDescent="0.3">
      <c r="A115">
        <v>113</v>
      </c>
      <c r="B115">
        <f>IF(A115&gt;0,EOMONTH(B114,1),INDEX(extract[VALUATION_DATE], 1))</f>
        <v>48730</v>
      </c>
      <c r="C115">
        <f>IF(A115=0,DAYS360(INDEX(extract[ISSUE_DATE], 1),B115)/30,C114+1)</f>
        <v>131</v>
      </c>
      <c r="D115">
        <f t="shared" si="14"/>
        <v>11</v>
      </c>
      <c r="E115">
        <f>INDEX(extract[ISSUE_AGE], 1)+D115-1</f>
        <v>58</v>
      </c>
      <c r="F115">
        <f>INDEX(mortality_0[PROBABILITY],MATCH(E115, mortality_0[AGE]))</f>
        <v>6.5959999999999994E-3</v>
      </c>
      <c r="G115">
        <f t="shared" si="15"/>
        <v>5.5133543719776412E-4</v>
      </c>
      <c r="H115">
        <f>INDEX(valuation_rate_0[rate],0+1)</f>
        <v>4.2500000000000003E-2</v>
      </c>
      <c r="I115">
        <f t="shared" si="16"/>
        <v>0.67574638958126476</v>
      </c>
      <c r="J115">
        <f>IF(A115&gt;0,J114+L114-M114-N114,INDEX(extract[FUND_VALUE], 1))</f>
        <v>36947.447997949843</v>
      </c>
      <c r="K115">
        <f>IF((B115&lt;INDEX(extract[GUARANTEE_END], 1)),INDEX(extract[CURRENT_RATE], 1),INDEX(extract[MINIMUM_RATE], 1))</f>
        <v>0.01</v>
      </c>
      <c r="L115">
        <f t="shared" si="17"/>
        <v>30.649316342122198</v>
      </c>
      <c r="M115">
        <f t="shared" si="18"/>
        <v>20.370437395291333</v>
      </c>
      <c r="N115">
        <f>IF((A115=0),INDEX(extract[AVAILABLE_FPWD], 1),(IF(MOD(C115, 12)=0,J115*INDEX(extract[FREE_PWD_PERCENT], 1),0)))</f>
        <v>0</v>
      </c>
      <c r="O115">
        <f>IF((D115&lt;=INDEX(surr_charge_sch_0[POLICY_YEAR],COUNTA(surr_charge_sch_0[POLICY_YEAR]))),INDEX(surr_charge_sch_0[SURRENDER_CHARGE_PERCENT],MATCH(D115, surr_charge_sch_0[POLICY_YEAR])),INDEX(surr_charge_sch_0[SURRENDER_CHARGE_PERCENT],COUNTA(surr_charge_sch_0[SURRENDER_CHARGE_PERCENT])))</f>
        <v>0</v>
      </c>
      <c r="P115">
        <f t="shared" si="19"/>
        <v>0</v>
      </c>
      <c r="Q115">
        <f t="shared" si="20"/>
        <v>36947.447997949843</v>
      </c>
      <c r="R115">
        <f t="shared" si="21"/>
        <v>0</v>
      </c>
      <c r="S115">
        <f t="shared" si="22"/>
        <v>36947.447997949843</v>
      </c>
      <c r="T115">
        <f t="shared" si="23"/>
        <v>24967.104588856135</v>
      </c>
      <c r="U115">
        <f t="shared" si="24"/>
        <v>58807.941663539037</v>
      </c>
      <c r="V115">
        <f t="shared" si="25"/>
        <v>2201.1232582555322</v>
      </c>
      <c r="W115">
        <f t="shared" si="26"/>
        <v>85976.16951065071</v>
      </c>
      <c r="X115">
        <f t="shared" si="27"/>
        <v>96310.79063983573</v>
      </c>
    </row>
    <row r="116" spans="1:24" x14ac:dyDescent="0.3">
      <c r="A116">
        <v>114</v>
      </c>
      <c r="B116">
        <f>IF(A116&gt;0,EOMONTH(B115,1),INDEX(extract[VALUATION_DATE], 1))</f>
        <v>48760</v>
      </c>
      <c r="C116">
        <f>IF(A116=0,DAYS360(INDEX(extract[ISSUE_DATE], 1),B116)/30,C115+1)</f>
        <v>132</v>
      </c>
      <c r="D116">
        <f t="shared" si="14"/>
        <v>12</v>
      </c>
      <c r="E116">
        <f>INDEX(extract[ISSUE_AGE], 1)+D116-1</f>
        <v>59</v>
      </c>
      <c r="F116">
        <f>INDEX(mortality_0[PROBABILITY],MATCH(E116, mortality_0[AGE]))</f>
        <v>7.0569999999999999E-3</v>
      </c>
      <c r="G116">
        <f t="shared" si="15"/>
        <v>5.8999408476878568E-4</v>
      </c>
      <c r="H116">
        <f>INDEX(valuation_rate_0[rate],0+1)</f>
        <v>4.2500000000000003E-2</v>
      </c>
      <c r="I116">
        <f t="shared" si="16"/>
        <v>0.67340664156980845</v>
      </c>
      <c r="J116">
        <f>IF(A116&gt;0,J115+L115-M115-N115,INDEX(extract[FUND_VALUE], 1))</f>
        <v>36957.726876896675</v>
      </c>
      <c r="K116">
        <f>IF((B116&lt;INDEX(extract[GUARANTEE_END], 1)),INDEX(extract[CURRENT_RATE], 1),INDEX(extract[MINIMUM_RATE], 1))</f>
        <v>0.01</v>
      </c>
      <c r="L116">
        <f t="shared" si="17"/>
        <v>30.657843063981346</v>
      </c>
      <c r="M116">
        <f t="shared" si="18"/>
        <v>21.804840243869407</v>
      </c>
      <c r="N116">
        <f>IF((A116=0),INDEX(extract[AVAILABLE_FPWD], 1),(IF(MOD(C116, 12)=0,J116*INDEX(extract[FREE_PWD_PERCENT], 1),0)))</f>
        <v>3695.7726876896677</v>
      </c>
      <c r="O116">
        <f>IF((D116&lt;=INDEX(surr_charge_sch_0[POLICY_YEAR],COUNTA(surr_charge_sch_0[POLICY_YEAR]))),INDEX(surr_charge_sch_0[SURRENDER_CHARGE_PERCENT],MATCH(D116, surr_charge_sch_0[POLICY_YEAR])),INDEX(surr_charge_sch_0[SURRENDER_CHARGE_PERCENT],COUNTA(surr_charge_sch_0[SURRENDER_CHARGE_PERCENT])))</f>
        <v>0</v>
      </c>
      <c r="P116">
        <f t="shared" si="19"/>
        <v>3695.7726876896677</v>
      </c>
      <c r="Q116">
        <f t="shared" si="20"/>
        <v>33261.954189207005</v>
      </c>
      <c r="R116">
        <f t="shared" si="21"/>
        <v>0</v>
      </c>
      <c r="S116">
        <f t="shared" si="22"/>
        <v>36957.726876896675</v>
      </c>
      <c r="T116">
        <f t="shared" si="23"/>
        <v>24887.578736225234</v>
      </c>
      <c r="U116">
        <f t="shared" si="24"/>
        <v>58807.941663539037</v>
      </c>
      <c r="V116">
        <f t="shared" si="25"/>
        <v>2214.8885077795917</v>
      </c>
      <c r="W116">
        <f t="shared" si="26"/>
        <v>85910.408907543853</v>
      </c>
      <c r="X116">
        <f t="shared" si="27"/>
        <v>96310.79063983573</v>
      </c>
    </row>
    <row r="117" spans="1:24" x14ac:dyDescent="0.3">
      <c r="A117">
        <v>115</v>
      </c>
      <c r="B117">
        <f>IF(A117&gt;0,EOMONTH(B116,1),INDEX(extract[VALUATION_DATE], 1))</f>
        <v>48791</v>
      </c>
      <c r="C117">
        <f>IF(A117=0,DAYS360(INDEX(extract[ISSUE_DATE], 1),B117)/30,C116+1)</f>
        <v>133</v>
      </c>
      <c r="D117">
        <f t="shared" si="14"/>
        <v>12</v>
      </c>
      <c r="E117">
        <f>INDEX(extract[ISSUE_AGE], 1)+D117-1</f>
        <v>59</v>
      </c>
      <c r="F117">
        <f>INDEX(mortality_0[PROBABILITY],MATCH(E117, mortality_0[AGE]))</f>
        <v>7.0569999999999999E-3</v>
      </c>
      <c r="G117">
        <f t="shared" si="15"/>
        <v>5.8999408476878568E-4</v>
      </c>
      <c r="H117">
        <f>INDEX(valuation_rate_0[rate],0+1)</f>
        <v>4.2500000000000003E-2</v>
      </c>
      <c r="I117">
        <f t="shared" si="16"/>
        <v>0.67107499485321886</v>
      </c>
      <c r="J117">
        <f>IF(A117&gt;0,J116+L116-M116-N116,INDEX(extract[FUND_VALUE], 1))</f>
        <v>33270.80719202711</v>
      </c>
      <c r="K117">
        <f>IF((B117&lt;INDEX(extract[GUARANTEE_END], 1)),INDEX(extract[CURRENT_RATE], 1),INDEX(extract[MINIMUM_RATE], 1))</f>
        <v>0.01</v>
      </c>
      <c r="L117">
        <f t="shared" si="17"/>
        <v>27.599402660848902</v>
      </c>
      <c r="M117">
        <f t="shared" si="18"/>
        <v>19.629579438778766</v>
      </c>
      <c r="N117">
        <f>IF((A117=0),INDEX(extract[AVAILABLE_FPWD], 1),(IF(MOD(C117, 12)=0,J117*INDEX(extract[FREE_PWD_PERCENT], 1),0)))</f>
        <v>0</v>
      </c>
      <c r="O117">
        <f>IF((D117&lt;=INDEX(surr_charge_sch_0[POLICY_YEAR],COUNTA(surr_charge_sch_0[POLICY_YEAR]))),INDEX(surr_charge_sch_0[SURRENDER_CHARGE_PERCENT],MATCH(D117, surr_charge_sch_0[POLICY_YEAR])),INDEX(surr_charge_sch_0[SURRENDER_CHARGE_PERCENT],COUNTA(surr_charge_sch_0[SURRENDER_CHARGE_PERCENT])))</f>
        <v>0</v>
      </c>
      <c r="P117">
        <f t="shared" si="19"/>
        <v>0</v>
      </c>
      <c r="Q117">
        <f t="shared" si="20"/>
        <v>33270.80719202711</v>
      </c>
      <c r="R117">
        <f t="shared" si="21"/>
        <v>0</v>
      </c>
      <c r="S117">
        <f t="shared" si="22"/>
        <v>33270.80719202711</v>
      </c>
      <c r="T117">
        <f t="shared" si="23"/>
        <v>22327.20676515203</v>
      </c>
      <c r="U117">
        <f t="shared" si="24"/>
        <v>61296.699537161563</v>
      </c>
      <c r="V117">
        <f t="shared" si="25"/>
        <v>2229.5720320181822</v>
      </c>
      <c r="W117">
        <f t="shared" si="26"/>
        <v>85853.478334331783</v>
      </c>
      <c r="X117">
        <f t="shared" si="27"/>
        <v>96310.79063983573</v>
      </c>
    </row>
    <row r="118" spans="1:24" x14ac:dyDescent="0.3">
      <c r="A118">
        <v>116</v>
      </c>
      <c r="B118">
        <f>IF(A118&gt;0,EOMONTH(B117,1),INDEX(extract[VALUATION_DATE], 1))</f>
        <v>48822</v>
      </c>
      <c r="C118">
        <f>IF(A118=0,DAYS360(INDEX(extract[ISSUE_DATE], 1),B118)/30,C117+1)</f>
        <v>134</v>
      </c>
      <c r="D118">
        <f t="shared" si="14"/>
        <v>12</v>
      </c>
      <c r="E118">
        <f>INDEX(extract[ISSUE_AGE], 1)+D118-1</f>
        <v>59</v>
      </c>
      <c r="F118">
        <f>INDEX(mortality_0[PROBABILITY],MATCH(E118, mortality_0[AGE]))</f>
        <v>7.0569999999999999E-3</v>
      </c>
      <c r="G118">
        <f t="shared" si="15"/>
        <v>5.8999408476878568E-4</v>
      </c>
      <c r="H118">
        <f>INDEX(valuation_rate_0[rate],0+1)</f>
        <v>4.2500000000000003E-2</v>
      </c>
      <c r="I118">
        <f t="shared" si="16"/>
        <v>0.66875142138104859</v>
      </c>
      <c r="J118">
        <f>IF(A118&gt;0,J117+L117-M117-N117,INDEX(extract[FUND_VALUE], 1))</f>
        <v>33278.777015249179</v>
      </c>
      <c r="K118">
        <f>IF((B118&lt;INDEX(extract[GUARANTEE_END], 1)),INDEX(extract[CURRENT_RATE], 1),INDEX(extract[MINIMUM_RATE], 1))</f>
        <v>0.01</v>
      </c>
      <c r="L118">
        <f t="shared" si="17"/>
        <v>27.606013932976207</v>
      </c>
      <c r="M118">
        <f t="shared" si="18"/>
        <v>19.634281587336442</v>
      </c>
      <c r="N118">
        <f>IF((A118=0),INDEX(extract[AVAILABLE_FPWD], 1),(IF(MOD(C118, 12)=0,J118*INDEX(extract[FREE_PWD_PERCENT], 1),0)))</f>
        <v>0</v>
      </c>
      <c r="O118">
        <f>IF((D118&lt;=INDEX(surr_charge_sch_0[POLICY_YEAR],COUNTA(surr_charge_sch_0[POLICY_YEAR]))),INDEX(surr_charge_sch_0[SURRENDER_CHARGE_PERCENT],MATCH(D118, surr_charge_sch_0[POLICY_YEAR])),INDEX(surr_charge_sch_0[SURRENDER_CHARGE_PERCENT],COUNTA(surr_charge_sch_0[SURRENDER_CHARGE_PERCENT])))</f>
        <v>0</v>
      </c>
      <c r="P118">
        <f t="shared" si="19"/>
        <v>0</v>
      </c>
      <c r="Q118">
        <f t="shared" si="20"/>
        <v>33278.777015249179</v>
      </c>
      <c r="R118">
        <f t="shared" si="21"/>
        <v>0</v>
      </c>
      <c r="S118">
        <f t="shared" si="22"/>
        <v>33278.777015249179</v>
      </c>
      <c r="T118">
        <f t="shared" si="23"/>
        <v>22255.229430770858</v>
      </c>
      <c r="U118">
        <f t="shared" si="24"/>
        <v>61296.699537161563</v>
      </c>
      <c r="V118">
        <f t="shared" si="25"/>
        <v>2242.7449519390316</v>
      </c>
      <c r="W118">
        <f t="shared" si="26"/>
        <v>85794.673919871449</v>
      </c>
      <c r="X118">
        <f t="shared" si="27"/>
        <v>96310.79063983573</v>
      </c>
    </row>
    <row r="119" spans="1:24" x14ac:dyDescent="0.3">
      <c r="A119">
        <v>117</v>
      </c>
      <c r="B119">
        <f>IF(A119&gt;0,EOMONTH(B118,1),INDEX(extract[VALUATION_DATE], 1))</f>
        <v>48852</v>
      </c>
      <c r="C119">
        <f>IF(A119=0,DAYS360(INDEX(extract[ISSUE_DATE], 1),B119)/30,C118+1)</f>
        <v>135</v>
      </c>
      <c r="D119">
        <f t="shared" si="14"/>
        <v>12</v>
      </c>
      <c r="E119">
        <f>INDEX(extract[ISSUE_AGE], 1)+D119-1</f>
        <v>59</v>
      </c>
      <c r="F119">
        <f>INDEX(mortality_0[PROBABILITY],MATCH(E119, mortality_0[AGE]))</f>
        <v>7.0569999999999999E-3</v>
      </c>
      <c r="G119">
        <f t="shared" si="15"/>
        <v>5.8999408476878568E-4</v>
      </c>
      <c r="H119">
        <f>INDEX(valuation_rate_0[rate],0+1)</f>
        <v>4.2500000000000003E-2</v>
      </c>
      <c r="I119">
        <f t="shared" si="16"/>
        <v>0.66643589319997387</v>
      </c>
      <c r="J119">
        <f>IF(A119&gt;0,J118+L118-M118-N118,INDEX(extract[FUND_VALUE], 1))</f>
        <v>33286.748747594822</v>
      </c>
      <c r="K119">
        <f>IF((B119&lt;INDEX(extract[GUARANTEE_END], 1)),INDEX(extract[CURRENT_RATE], 1),INDEX(extract[MINIMUM_RATE], 1))</f>
        <v>0.01</v>
      </c>
      <c r="L119">
        <f t="shared" si="17"/>
        <v>27.612626788794284</v>
      </c>
      <c r="M119">
        <f t="shared" si="18"/>
        <v>19.63898486226573</v>
      </c>
      <c r="N119">
        <f>IF((A119=0),INDEX(extract[AVAILABLE_FPWD], 1),(IF(MOD(C119, 12)=0,J119*INDEX(extract[FREE_PWD_PERCENT], 1),0)))</f>
        <v>0</v>
      </c>
      <c r="O119">
        <f>IF((D119&lt;=INDEX(surr_charge_sch_0[POLICY_YEAR],COUNTA(surr_charge_sch_0[POLICY_YEAR]))),INDEX(surr_charge_sch_0[SURRENDER_CHARGE_PERCENT],MATCH(D119, surr_charge_sch_0[POLICY_YEAR])),INDEX(surr_charge_sch_0[SURRENDER_CHARGE_PERCENT],COUNTA(surr_charge_sch_0[SURRENDER_CHARGE_PERCENT])))</f>
        <v>0</v>
      </c>
      <c r="P119">
        <f t="shared" si="19"/>
        <v>0</v>
      </c>
      <c r="Q119">
        <f t="shared" si="20"/>
        <v>33286.748747594822</v>
      </c>
      <c r="R119">
        <f t="shared" si="21"/>
        <v>0</v>
      </c>
      <c r="S119">
        <f t="shared" si="22"/>
        <v>33286.748747594822</v>
      </c>
      <c r="T119">
        <f t="shared" si="23"/>
        <v>22183.484133326467</v>
      </c>
      <c r="U119">
        <f t="shared" si="24"/>
        <v>61296.699537161563</v>
      </c>
      <c r="V119">
        <f t="shared" si="25"/>
        <v>2255.8754056583584</v>
      </c>
      <c r="W119">
        <f t="shared" si="26"/>
        <v>85736.059076146383</v>
      </c>
      <c r="X119">
        <f t="shared" si="27"/>
        <v>96310.79063983573</v>
      </c>
    </row>
    <row r="120" spans="1:24" x14ac:dyDescent="0.3">
      <c r="A120">
        <v>118</v>
      </c>
      <c r="B120">
        <f>IF(A120&gt;0,EOMONTH(B119,1),INDEX(extract[VALUATION_DATE], 1))</f>
        <v>48883</v>
      </c>
      <c r="C120">
        <f>IF(A120=0,DAYS360(INDEX(extract[ISSUE_DATE], 1),B120)/30,C119+1)</f>
        <v>136</v>
      </c>
      <c r="D120">
        <f t="shared" si="14"/>
        <v>12</v>
      </c>
      <c r="E120">
        <f>INDEX(extract[ISSUE_AGE], 1)+D120-1</f>
        <v>59</v>
      </c>
      <c r="F120">
        <f>INDEX(mortality_0[PROBABILITY],MATCH(E120, mortality_0[AGE]))</f>
        <v>7.0569999999999999E-3</v>
      </c>
      <c r="G120">
        <f t="shared" si="15"/>
        <v>5.8999408476878568E-4</v>
      </c>
      <c r="H120">
        <f>INDEX(valuation_rate_0[rate],0+1)</f>
        <v>4.2500000000000003E-2</v>
      </c>
      <c r="I120">
        <f t="shared" si="16"/>
        <v>0.66412838245345851</v>
      </c>
      <c r="J120">
        <f>IF(A120&gt;0,J119+L119-M119-N119,INDEX(extract[FUND_VALUE], 1))</f>
        <v>33294.722389521354</v>
      </c>
      <c r="K120">
        <f>IF((B120&lt;INDEX(extract[GUARANTEE_END], 1)),INDEX(extract[CURRENT_RATE], 1),INDEX(extract[MINIMUM_RATE], 1))</f>
        <v>0.01</v>
      </c>
      <c r="L120">
        <f t="shared" si="17"/>
        <v>27.61924122868249</v>
      </c>
      <c r="M120">
        <f t="shared" si="18"/>
        <v>19.643689263836446</v>
      </c>
      <c r="N120">
        <f>IF((A120=0),INDEX(extract[AVAILABLE_FPWD], 1),(IF(MOD(C120, 12)=0,J120*INDEX(extract[FREE_PWD_PERCENT], 1),0)))</f>
        <v>0</v>
      </c>
      <c r="O120">
        <f>IF((D120&lt;=INDEX(surr_charge_sch_0[POLICY_YEAR],COUNTA(surr_charge_sch_0[POLICY_YEAR]))),INDEX(surr_charge_sch_0[SURRENDER_CHARGE_PERCENT],MATCH(D120, surr_charge_sch_0[POLICY_YEAR])),INDEX(surr_charge_sch_0[SURRENDER_CHARGE_PERCENT],COUNTA(surr_charge_sch_0[SURRENDER_CHARGE_PERCENT])))</f>
        <v>0</v>
      </c>
      <c r="P120">
        <f t="shared" si="19"/>
        <v>0</v>
      </c>
      <c r="Q120">
        <f t="shared" si="20"/>
        <v>33294.722389521354</v>
      </c>
      <c r="R120">
        <f t="shared" si="21"/>
        <v>0</v>
      </c>
      <c r="S120">
        <f t="shared" si="22"/>
        <v>33294.722389521354</v>
      </c>
      <c r="T120">
        <f t="shared" si="23"/>
        <v>22111.970124789765</v>
      </c>
      <c r="U120">
        <f t="shared" si="24"/>
        <v>61296.699537161563</v>
      </c>
      <c r="V120">
        <f t="shared" si="25"/>
        <v>2268.9635300765831</v>
      </c>
      <c r="W120">
        <f t="shared" si="26"/>
        <v>85677.633192027904</v>
      </c>
      <c r="X120">
        <f t="shared" si="27"/>
        <v>96310.79063983573</v>
      </c>
    </row>
    <row r="121" spans="1:24" x14ac:dyDescent="0.3">
      <c r="A121">
        <v>119</v>
      </c>
      <c r="B121">
        <f>IF(A121&gt;0,EOMONTH(B120,1),INDEX(extract[VALUATION_DATE], 1))</f>
        <v>48913</v>
      </c>
      <c r="C121">
        <f>IF(A121=0,DAYS360(INDEX(extract[ISSUE_DATE], 1),B121)/30,C120+1)</f>
        <v>137</v>
      </c>
      <c r="D121">
        <f t="shared" si="14"/>
        <v>12</v>
      </c>
      <c r="E121">
        <f>INDEX(extract[ISSUE_AGE], 1)+D121-1</f>
        <v>59</v>
      </c>
      <c r="F121">
        <f>INDEX(mortality_0[PROBABILITY],MATCH(E121, mortality_0[AGE]))</f>
        <v>7.0569999999999999E-3</v>
      </c>
      <c r="G121">
        <f t="shared" si="15"/>
        <v>5.8999408476878568E-4</v>
      </c>
      <c r="H121">
        <f>INDEX(valuation_rate_0[rate],0+1)</f>
        <v>4.2500000000000003E-2</v>
      </c>
      <c r="I121">
        <f t="shared" si="16"/>
        <v>0.66182886138141839</v>
      </c>
      <c r="J121">
        <f>IF(A121&gt;0,J120+L120-M120-N120,INDEX(extract[FUND_VALUE], 1))</f>
        <v>33302.6979414862</v>
      </c>
      <c r="K121">
        <f>IF((B121&lt;INDEX(extract[GUARANTEE_END], 1)),INDEX(extract[CURRENT_RATE], 1),INDEX(extract[MINIMUM_RATE], 1))</f>
        <v>0.01</v>
      </c>
      <c r="L121">
        <f t="shared" si="17"/>
        <v>27.625857253020278</v>
      </c>
      <c r="M121">
        <f t="shared" si="18"/>
        <v>19.648394792318474</v>
      </c>
      <c r="N121">
        <f>IF((A121=0),INDEX(extract[AVAILABLE_FPWD], 1),(IF(MOD(C121, 12)=0,J121*INDEX(extract[FREE_PWD_PERCENT], 1),0)))</f>
        <v>0</v>
      </c>
      <c r="O121">
        <f>IF((D121&lt;=INDEX(surr_charge_sch_0[POLICY_YEAR],COUNTA(surr_charge_sch_0[POLICY_YEAR]))),INDEX(surr_charge_sch_0[SURRENDER_CHARGE_PERCENT],MATCH(D121, surr_charge_sch_0[POLICY_YEAR])),INDEX(surr_charge_sch_0[SURRENDER_CHARGE_PERCENT],COUNTA(surr_charge_sch_0[SURRENDER_CHARGE_PERCENT])))</f>
        <v>0</v>
      </c>
      <c r="P121">
        <f t="shared" si="19"/>
        <v>0</v>
      </c>
      <c r="Q121">
        <f t="shared" si="20"/>
        <v>33302.6979414862</v>
      </c>
      <c r="R121">
        <f t="shared" si="21"/>
        <v>0</v>
      </c>
      <c r="S121">
        <f t="shared" si="22"/>
        <v>33302.6979414862</v>
      </c>
      <c r="T121">
        <f t="shared" si="23"/>
        <v>22040.686659543117</v>
      </c>
      <c r="U121">
        <f t="shared" si="24"/>
        <v>61296.699537161563</v>
      </c>
      <c r="V121">
        <f t="shared" si="25"/>
        <v>2282.0094616527931</v>
      </c>
      <c r="W121">
        <f t="shared" si="26"/>
        <v>85619.395658357476</v>
      </c>
      <c r="X121">
        <f t="shared" si="27"/>
        <v>96310.79063983573</v>
      </c>
    </row>
    <row r="122" spans="1:24" x14ac:dyDescent="0.3">
      <c r="A122">
        <v>120</v>
      </c>
      <c r="B122">
        <f>IF(A122&gt;0,EOMONTH(B121,1),INDEX(extract[VALUATION_DATE], 1))</f>
        <v>48944</v>
      </c>
      <c r="C122">
        <f>IF(A122=0,DAYS360(INDEX(extract[ISSUE_DATE], 1),B122)/30,C121+1)</f>
        <v>138</v>
      </c>
      <c r="D122">
        <f t="shared" si="14"/>
        <v>12</v>
      </c>
      <c r="E122">
        <f>INDEX(extract[ISSUE_AGE], 1)+D122-1</f>
        <v>59</v>
      </c>
      <c r="F122">
        <f>INDEX(mortality_0[PROBABILITY],MATCH(E122, mortality_0[AGE]))</f>
        <v>7.0569999999999999E-3</v>
      </c>
      <c r="G122">
        <f t="shared" si="15"/>
        <v>5.8999408476878568E-4</v>
      </c>
      <c r="H122">
        <f>INDEX(valuation_rate_0[rate],0+1)</f>
        <v>4.2500000000000003E-2</v>
      </c>
      <c r="I122">
        <f t="shared" si="16"/>
        <v>0.65953730231988772</v>
      </c>
      <c r="J122">
        <f>IF(A122&gt;0,J121+L121-M121-N121,INDEX(extract[FUND_VALUE], 1))</f>
        <v>33310.675403946901</v>
      </c>
      <c r="K122">
        <f>IF((B122&lt;INDEX(extract[GUARANTEE_END], 1)),INDEX(extract[CURRENT_RATE], 1),INDEX(extract[MINIMUM_RATE], 1))</f>
        <v>0.01</v>
      </c>
      <c r="L122">
        <f t="shared" si="17"/>
        <v>27.632474862187198</v>
      </c>
      <c r="M122">
        <f t="shared" si="18"/>
        <v>19.653101447981751</v>
      </c>
      <c r="N122">
        <f>IF((A122=0),INDEX(extract[AVAILABLE_FPWD], 1),(IF(MOD(C122, 12)=0,J122*INDEX(extract[FREE_PWD_PERCENT], 1),0)))</f>
        <v>0</v>
      </c>
      <c r="O122">
        <f>IF((D122&lt;=INDEX(surr_charge_sch_0[POLICY_YEAR],COUNTA(surr_charge_sch_0[POLICY_YEAR]))),INDEX(surr_charge_sch_0[SURRENDER_CHARGE_PERCENT],MATCH(D122, surr_charge_sch_0[POLICY_YEAR])),INDEX(surr_charge_sch_0[SURRENDER_CHARGE_PERCENT],COUNTA(surr_charge_sch_0[SURRENDER_CHARGE_PERCENT])))</f>
        <v>0</v>
      </c>
      <c r="P122">
        <f t="shared" si="19"/>
        <v>0</v>
      </c>
      <c r="Q122">
        <f t="shared" si="20"/>
        <v>33310.675403946901</v>
      </c>
      <c r="R122">
        <f t="shared" si="21"/>
        <v>0</v>
      </c>
      <c r="S122">
        <f t="shared" si="22"/>
        <v>33310.675403946901</v>
      </c>
      <c r="T122">
        <f t="shared" si="23"/>
        <v>21969.632994372576</v>
      </c>
      <c r="U122">
        <f t="shared" si="24"/>
        <v>61296.699537161563</v>
      </c>
      <c r="V122">
        <f t="shared" si="25"/>
        <v>2295.0133364061658</v>
      </c>
      <c r="W122">
        <f t="shared" si="26"/>
        <v>85561.345867940297</v>
      </c>
      <c r="X122">
        <f t="shared" si="27"/>
        <v>96310.79063983573</v>
      </c>
    </row>
    <row r="123" spans="1:24" x14ac:dyDescent="0.3">
      <c r="A123">
        <v>121</v>
      </c>
      <c r="B123">
        <f>IF(A123&gt;0,EOMONTH(B122,1),INDEX(extract[VALUATION_DATE], 1))</f>
        <v>48975</v>
      </c>
      <c r="C123">
        <f>IF(A123=0,DAYS360(INDEX(extract[ISSUE_DATE], 1),B123)/30,C122+1)</f>
        <v>139</v>
      </c>
      <c r="D123">
        <f t="shared" si="14"/>
        <v>12</v>
      </c>
      <c r="E123">
        <f>INDEX(extract[ISSUE_AGE], 1)+D123-1</f>
        <v>59</v>
      </c>
      <c r="F123">
        <f>INDEX(mortality_0[PROBABILITY],MATCH(E123, mortality_0[AGE]))</f>
        <v>7.0569999999999999E-3</v>
      </c>
      <c r="G123">
        <f t="shared" si="15"/>
        <v>5.8999408476878568E-4</v>
      </c>
      <c r="H123">
        <f>INDEX(valuation_rate_0[rate],0+1)</f>
        <v>4.2500000000000003E-2</v>
      </c>
      <c r="I123">
        <f t="shared" si="16"/>
        <v>0.65725367770068632</v>
      </c>
      <c r="J123">
        <f>IF(A123&gt;0,J122+L122-M122-N122,INDEX(extract[FUND_VALUE], 1))</f>
        <v>33318.654777361102</v>
      </c>
      <c r="K123">
        <f>IF((B123&lt;INDEX(extract[GUARANTEE_END], 1)),INDEX(extract[CURRENT_RATE], 1),INDEX(extract[MINIMUM_RATE], 1))</f>
        <v>0.01</v>
      </c>
      <c r="L123">
        <f t="shared" si="17"/>
        <v>27.639094056562879</v>
      </c>
      <c r="M123">
        <f t="shared" si="18"/>
        <v>19.657809231096291</v>
      </c>
      <c r="N123">
        <f>IF((A123=0),INDEX(extract[AVAILABLE_FPWD], 1),(IF(MOD(C123, 12)=0,J123*INDEX(extract[FREE_PWD_PERCENT], 1),0)))</f>
        <v>0</v>
      </c>
      <c r="O123">
        <f>IF((D123&lt;=INDEX(surr_charge_sch_0[POLICY_YEAR],COUNTA(surr_charge_sch_0[POLICY_YEAR]))),INDEX(surr_charge_sch_0[SURRENDER_CHARGE_PERCENT],MATCH(D123, surr_charge_sch_0[POLICY_YEAR])),INDEX(surr_charge_sch_0[SURRENDER_CHARGE_PERCENT],COUNTA(surr_charge_sch_0[SURRENDER_CHARGE_PERCENT])))</f>
        <v>0</v>
      </c>
      <c r="P123">
        <f t="shared" si="19"/>
        <v>0</v>
      </c>
      <c r="Q123">
        <f t="shared" si="20"/>
        <v>33318.654777361102</v>
      </c>
      <c r="R123">
        <f t="shared" si="21"/>
        <v>0</v>
      </c>
      <c r="S123">
        <f t="shared" si="22"/>
        <v>33318.654777361102</v>
      </c>
      <c r="T123">
        <f t="shared" si="23"/>
        <v>21898.808388460126</v>
      </c>
      <c r="U123">
        <f t="shared" si="24"/>
        <v>61296.699537161563</v>
      </c>
      <c r="V123">
        <f t="shared" si="25"/>
        <v>2307.9752899173868</v>
      </c>
      <c r="W123">
        <f t="shared" si="26"/>
        <v>85503.483215539076</v>
      </c>
      <c r="X123">
        <f t="shared" si="27"/>
        <v>96310.79063983573</v>
      </c>
    </row>
    <row r="124" spans="1:24" x14ac:dyDescent="0.3">
      <c r="A124">
        <v>122</v>
      </c>
      <c r="B124">
        <f>IF(A124&gt;0,EOMONTH(B123,1),INDEX(extract[VALUATION_DATE], 1))</f>
        <v>49003</v>
      </c>
      <c r="C124">
        <f>IF(A124=0,DAYS360(INDEX(extract[ISSUE_DATE], 1),B124)/30,C123+1)</f>
        <v>140</v>
      </c>
      <c r="D124">
        <f t="shared" si="14"/>
        <v>12</v>
      </c>
      <c r="E124">
        <f>INDEX(extract[ISSUE_AGE], 1)+D124-1</f>
        <v>59</v>
      </c>
      <c r="F124">
        <f>INDEX(mortality_0[PROBABILITY],MATCH(E124, mortality_0[AGE]))</f>
        <v>7.0569999999999999E-3</v>
      </c>
      <c r="G124">
        <f t="shared" si="15"/>
        <v>5.8999408476878568E-4</v>
      </c>
      <c r="H124">
        <f>INDEX(valuation_rate_0[rate],0+1)</f>
        <v>4.2500000000000003E-2</v>
      </c>
      <c r="I124">
        <f t="shared" si="16"/>
        <v>0.65497796005108788</v>
      </c>
      <c r="J124">
        <f>IF(A124&gt;0,J123+L123-M123-N123,INDEX(extract[FUND_VALUE], 1))</f>
        <v>33326.636062186568</v>
      </c>
      <c r="K124">
        <f>IF((B124&lt;INDEX(extract[GUARANTEE_END], 1)),INDEX(extract[CURRENT_RATE], 1),INDEX(extract[MINIMUM_RATE], 1))</f>
        <v>0.01</v>
      </c>
      <c r="L124">
        <f t="shared" si="17"/>
        <v>27.645714836527056</v>
      </c>
      <c r="M124">
        <f t="shared" si="18"/>
        <v>19.662518141932171</v>
      </c>
      <c r="N124">
        <f>IF((A124=0),INDEX(extract[AVAILABLE_FPWD], 1),(IF(MOD(C124, 12)=0,J124*INDEX(extract[FREE_PWD_PERCENT], 1),0)))</f>
        <v>0</v>
      </c>
      <c r="O124">
        <f>IF((D124&lt;=INDEX(surr_charge_sch_0[POLICY_YEAR],COUNTA(surr_charge_sch_0[POLICY_YEAR]))),INDEX(surr_charge_sch_0[SURRENDER_CHARGE_PERCENT],MATCH(D124, surr_charge_sch_0[POLICY_YEAR])),INDEX(surr_charge_sch_0[SURRENDER_CHARGE_PERCENT],COUNTA(surr_charge_sch_0[SURRENDER_CHARGE_PERCENT])))</f>
        <v>0</v>
      </c>
      <c r="P124">
        <f t="shared" si="19"/>
        <v>0</v>
      </c>
      <c r="Q124">
        <f t="shared" si="20"/>
        <v>33326.636062186568</v>
      </c>
      <c r="R124">
        <f t="shared" si="21"/>
        <v>0</v>
      </c>
      <c r="S124">
        <f t="shared" si="22"/>
        <v>33326.636062186568</v>
      </c>
      <c r="T124">
        <f t="shared" si="23"/>
        <v>21828.212103375979</v>
      </c>
      <c r="U124">
        <f t="shared" si="24"/>
        <v>61296.699537161563</v>
      </c>
      <c r="V124">
        <f t="shared" si="25"/>
        <v>2320.8954573300634</v>
      </c>
      <c r="W124">
        <f t="shared" si="26"/>
        <v>85445.807097867597</v>
      </c>
      <c r="X124">
        <f t="shared" si="27"/>
        <v>96310.79063983573</v>
      </c>
    </row>
    <row r="125" spans="1:24" x14ac:dyDescent="0.3">
      <c r="A125">
        <v>123</v>
      </c>
      <c r="B125">
        <f>IF(A125&gt;0,EOMONTH(B124,1),INDEX(extract[VALUATION_DATE], 1))</f>
        <v>49034</v>
      </c>
      <c r="C125">
        <f>IF(A125=0,DAYS360(INDEX(extract[ISSUE_DATE], 1),B125)/30,C124+1)</f>
        <v>141</v>
      </c>
      <c r="D125">
        <f t="shared" si="14"/>
        <v>12</v>
      </c>
      <c r="E125">
        <f>INDEX(extract[ISSUE_AGE], 1)+D125-1</f>
        <v>59</v>
      </c>
      <c r="F125">
        <f>INDEX(mortality_0[PROBABILITY],MATCH(E125, mortality_0[AGE]))</f>
        <v>7.0569999999999999E-3</v>
      </c>
      <c r="G125">
        <f t="shared" si="15"/>
        <v>5.8999408476878568E-4</v>
      </c>
      <c r="H125">
        <f>INDEX(valuation_rate_0[rate],0+1)</f>
        <v>4.2500000000000003E-2</v>
      </c>
      <c r="I125">
        <f t="shared" si="16"/>
        <v>0.65271012199348932</v>
      </c>
      <c r="J125">
        <f>IF(A125&gt;0,J124+L124-M124-N124,INDEX(extract[FUND_VALUE], 1))</f>
        <v>33334.619258881168</v>
      </c>
      <c r="K125">
        <f>IF((B125&lt;INDEX(extract[GUARANTEE_END], 1)),INDEX(extract[CURRENT_RATE], 1),INDEX(extract[MINIMUM_RATE], 1))</f>
        <v>0.01</v>
      </c>
      <c r="L125">
        <f t="shared" si="17"/>
        <v>27.652337202459549</v>
      </c>
      <c r="M125">
        <f t="shared" si="18"/>
        <v>19.667228180759533</v>
      </c>
      <c r="N125">
        <f>IF((A125=0),INDEX(extract[AVAILABLE_FPWD], 1),(IF(MOD(C125, 12)=0,J125*INDEX(extract[FREE_PWD_PERCENT], 1),0)))</f>
        <v>0</v>
      </c>
      <c r="O125">
        <f>IF((D125&lt;=INDEX(surr_charge_sch_0[POLICY_YEAR],COUNTA(surr_charge_sch_0[POLICY_YEAR]))),INDEX(surr_charge_sch_0[SURRENDER_CHARGE_PERCENT],MATCH(D125, surr_charge_sch_0[POLICY_YEAR])),INDEX(surr_charge_sch_0[SURRENDER_CHARGE_PERCENT],COUNTA(surr_charge_sch_0[SURRENDER_CHARGE_PERCENT])))</f>
        <v>0</v>
      </c>
      <c r="P125">
        <f t="shared" si="19"/>
        <v>0</v>
      </c>
      <c r="Q125">
        <f t="shared" si="20"/>
        <v>33334.619258881168</v>
      </c>
      <c r="R125">
        <f t="shared" si="21"/>
        <v>0</v>
      </c>
      <c r="S125">
        <f t="shared" si="22"/>
        <v>33334.619258881168</v>
      </c>
      <c r="T125">
        <f t="shared" si="23"/>
        <v>21757.843403070845</v>
      </c>
      <c r="U125">
        <f t="shared" si="24"/>
        <v>61296.699537161563</v>
      </c>
      <c r="V125">
        <f t="shared" si="25"/>
        <v>2333.7739733521335</v>
      </c>
      <c r="W125">
        <f t="shared" si="26"/>
        <v>85388.316913584538</v>
      </c>
      <c r="X125">
        <f t="shared" si="27"/>
        <v>96310.79063983573</v>
      </c>
    </row>
    <row r="126" spans="1:24" x14ac:dyDescent="0.3">
      <c r="A126">
        <v>124</v>
      </c>
      <c r="B126">
        <f>IF(A126&gt;0,EOMONTH(B125,1),INDEX(extract[VALUATION_DATE], 1))</f>
        <v>49064</v>
      </c>
      <c r="C126">
        <f>IF(A126=0,DAYS360(INDEX(extract[ISSUE_DATE], 1),B126)/30,C125+1)</f>
        <v>142</v>
      </c>
      <c r="D126">
        <f t="shared" si="14"/>
        <v>12</v>
      </c>
      <c r="E126">
        <f>INDEX(extract[ISSUE_AGE], 1)+D126-1</f>
        <v>59</v>
      </c>
      <c r="F126">
        <f>INDEX(mortality_0[PROBABILITY],MATCH(E126, mortality_0[AGE]))</f>
        <v>7.0569999999999999E-3</v>
      </c>
      <c r="G126">
        <f t="shared" si="15"/>
        <v>5.8999408476878568E-4</v>
      </c>
      <c r="H126">
        <f>INDEX(valuation_rate_0[rate],0+1)</f>
        <v>4.2500000000000003E-2</v>
      </c>
      <c r="I126">
        <f t="shared" si="16"/>
        <v>0.65045013624508152</v>
      </c>
      <c r="J126">
        <f>IF(A126&gt;0,J125+L125-M125-N125,INDEX(extract[FUND_VALUE], 1))</f>
        <v>33342.604367902866</v>
      </c>
      <c r="K126">
        <f>IF((B126&lt;INDEX(extract[GUARANTEE_END], 1)),INDEX(extract[CURRENT_RATE], 1),INDEX(extract[MINIMUM_RATE], 1))</f>
        <v>0.01</v>
      </c>
      <c r="L126">
        <f t="shared" si="17"/>
        <v>27.658961154740254</v>
      </c>
      <c r="M126">
        <f t="shared" si="18"/>
        <v>19.671939347848568</v>
      </c>
      <c r="N126">
        <f>IF((A126=0),INDEX(extract[AVAILABLE_FPWD], 1),(IF(MOD(C126, 12)=0,J126*INDEX(extract[FREE_PWD_PERCENT], 1),0)))</f>
        <v>0</v>
      </c>
      <c r="O126">
        <f>IF((D126&lt;=INDEX(surr_charge_sch_0[POLICY_YEAR],COUNTA(surr_charge_sch_0[POLICY_YEAR]))),INDEX(surr_charge_sch_0[SURRENDER_CHARGE_PERCENT],MATCH(D126, surr_charge_sch_0[POLICY_YEAR])),INDEX(surr_charge_sch_0[SURRENDER_CHARGE_PERCENT],COUNTA(surr_charge_sch_0[SURRENDER_CHARGE_PERCENT])))</f>
        <v>0</v>
      </c>
      <c r="P126">
        <f t="shared" si="19"/>
        <v>0</v>
      </c>
      <c r="Q126">
        <f t="shared" si="20"/>
        <v>33342.604367902866</v>
      </c>
      <c r="R126">
        <f t="shared" si="21"/>
        <v>0</v>
      </c>
      <c r="S126">
        <f t="shared" si="22"/>
        <v>33342.604367902866</v>
      </c>
      <c r="T126">
        <f t="shared" si="23"/>
        <v>21687.701553868268</v>
      </c>
      <c r="U126">
        <f t="shared" si="24"/>
        <v>61296.699537161563</v>
      </c>
      <c r="V126">
        <f t="shared" si="25"/>
        <v>2346.610972257271</v>
      </c>
      <c r="W126">
        <f t="shared" si="26"/>
        <v>85331.012063287111</v>
      </c>
      <c r="X126">
        <f t="shared" si="27"/>
        <v>96310.79063983573</v>
      </c>
    </row>
    <row r="127" spans="1:24" x14ac:dyDescent="0.3">
      <c r="A127">
        <v>125</v>
      </c>
      <c r="B127">
        <f>IF(A127&gt;0,EOMONTH(B126,1),INDEX(extract[VALUATION_DATE], 1))</f>
        <v>49095</v>
      </c>
      <c r="C127">
        <f>IF(A127=0,DAYS360(INDEX(extract[ISSUE_DATE], 1),B127)/30,C126+1)</f>
        <v>143</v>
      </c>
      <c r="D127">
        <f t="shared" si="14"/>
        <v>12</v>
      </c>
      <c r="E127">
        <f>INDEX(extract[ISSUE_AGE], 1)+D127-1</f>
        <v>59</v>
      </c>
      <c r="F127">
        <f>INDEX(mortality_0[PROBABILITY],MATCH(E127, mortality_0[AGE]))</f>
        <v>7.0569999999999999E-3</v>
      </c>
      <c r="G127">
        <f t="shared" si="15"/>
        <v>5.8999408476878568E-4</v>
      </c>
      <c r="H127">
        <f>INDEX(valuation_rate_0[rate],0+1)</f>
        <v>4.2500000000000003E-2</v>
      </c>
      <c r="I127">
        <f t="shared" si="16"/>
        <v>0.64819797561752124</v>
      </c>
      <c r="J127">
        <f>IF(A127&gt;0,J126+L126-M126-N126,INDEX(extract[FUND_VALUE], 1))</f>
        <v>33350.591389709756</v>
      </c>
      <c r="K127">
        <f>IF((B127&lt;INDEX(extract[GUARANTEE_END], 1)),INDEX(extract[CURRENT_RATE], 1),INDEX(extract[MINIMUM_RATE], 1))</f>
        <v>0.01</v>
      </c>
      <c r="L127">
        <f t="shared" si="17"/>
        <v>27.665586693749184</v>
      </c>
      <c r="M127">
        <f t="shared" si="18"/>
        <v>19.676651643469551</v>
      </c>
      <c r="N127">
        <f>IF((A127=0),INDEX(extract[AVAILABLE_FPWD], 1),(IF(MOD(C127, 12)=0,J127*INDEX(extract[FREE_PWD_PERCENT], 1),0)))</f>
        <v>0</v>
      </c>
      <c r="O127">
        <f>IF((D127&lt;=INDEX(surr_charge_sch_0[POLICY_YEAR],COUNTA(surr_charge_sch_0[POLICY_YEAR]))),INDEX(surr_charge_sch_0[SURRENDER_CHARGE_PERCENT],MATCH(D127, surr_charge_sch_0[POLICY_YEAR])),INDEX(surr_charge_sch_0[SURRENDER_CHARGE_PERCENT],COUNTA(surr_charge_sch_0[SURRENDER_CHARGE_PERCENT])))</f>
        <v>0</v>
      </c>
      <c r="P127">
        <f t="shared" si="19"/>
        <v>0</v>
      </c>
      <c r="Q127">
        <f t="shared" si="20"/>
        <v>33350.591389709756</v>
      </c>
      <c r="R127">
        <f t="shared" si="21"/>
        <v>0</v>
      </c>
      <c r="S127">
        <f t="shared" si="22"/>
        <v>33350.591389709756</v>
      </c>
      <c r="T127">
        <f t="shared" si="23"/>
        <v>21617.785824456998</v>
      </c>
      <c r="U127">
        <f t="shared" si="24"/>
        <v>61296.699537161563</v>
      </c>
      <c r="V127">
        <f t="shared" si="25"/>
        <v>2359.4065878862839</v>
      </c>
      <c r="W127">
        <f t="shared" si="26"/>
        <v>85273.891949504847</v>
      </c>
      <c r="X127">
        <f t="shared" si="27"/>
        <v>96310.79063983573</v>
      </c>
    </row>
    <row r="128" spans="1:24" x14ac:dyDescent="0.3">
      <c r="A128">
        <v>126</v>
      </c>
      <c r="B128">
        <f>IF(A128&gt;0,EOMONTH(B127,1),INDEX(extract[VALUATION_DATE], 1))</f>
        <v>49125</v>
      </c>
      <c r="C128">
        <f>IF(A128=0,DAYS360(INDEX(extract[ISSUE_DATE], 1),B128)/30,C127+1)</f>
        <v>144</v>
      </c>
      <c r="D128">
        <f t="shared" si="14"/>
        <v>13</v>
      </c>
      <c r="E128">
        <f>INDEX(extract[ISSUE_AGE], 1)+D128-1</f>
        <v>60</v>
      </c>
      <c r="F128">
        <f>INDEX(mortality_0[PROBABILITY],MATCH(E128, mortality_0[AGE]))</f>
        <v>7.5770000000000004E-3</v>
      </c>
      <c r="G128">
        <f t="shared" si="15"/>
        <v>6.3362011913792315E-4</v>
      </c>
      <c r="H128">
        <f>INDEX(valuation_rate_0[rate],0+1)</f>
        <v>4.2500000000000003E-2</v>
      </c>
      <c r="I128">
        <f t="shared" si="16"/>
        <v>0.64595361301660392</v>
      </c>
      <c r="J128">
        <f>IF(A128&gt;0,J127+L127-M127-N127,INDEX(extract[FUND_VALUE], 1))</f>
        <v>33358.580324760034</v>
      </c>
      <c r="K128">
        <f>IF((B128&lt;INDEX(extract[GUARANTEE_END], 1)),INDEX(extract[CURRENT_RATE], 1),INDEX(extract[MINIMUM_RATE], 1))</f>
        <v>0.01</v>
      </c>
      <c r="L128">
        <f t="shared" si="17"/>
        <v>27.672213819866425</v>
      </c>
      <c r="M128">
        <f t="shared" si="18"/>
        <v>21.136667639646433</v>
      </c>
      <c r="N128">
        <f>IF((A128=0),INDEX(extract[AVAILABLE_FPWD], 1),(IF(MOD(C128, 12)=0,J128*INDEX(extract[FREE_PWD_PERCENT], 1),0)))</f>
        <v>3335.8580324760037</v>
      </c>
      <c r="O128">
        <f>IF((D128&lt;=INDEX(surr_charge_sch_0[POLICY_YEAR],COUNTA(surr_charge_sch_0[POLICY_YEAR]))),INDEX(surr_charge_sch_0[SURRENDER_CHARGE_PERCENT],MATCH(D128, surr_charge_sch_0[POLICY_YEAR])),INDEX(surr_charge_sch_0[SURRENDER_CHARGE_PERCENT],COUNTA(surr_charge_sch_0[SURRENDER_CHARGE_PERCENT])))</f>
        <v>0</v>
      </c>
      <c r="P128">
        <f t="shared" si="19"/>
        <v>3335.8580324760037</v>
      </c>
      <c r="Q128">
        <f t="shared" si="20"/>
        <v>30022.72229228403</v>
      </c>
      <c r="R128">
        <f t="shared" si="21"/>
        <v>0</v>
      </c>
      <c r="S128">
        <f t="shared" si="22"/>
        <v>33358.580324760034</v>
      </c>
      <c r="T128">
        <f t="shared" si="23"/>
        <v>21548.095485883339</v>
      </c>
      <c r="U128">
        <f t="shared" si="24"/>
        <v>61296.699537161563</v>
      </c>
      <c r="V128">
        <f t="shared" si="25"/>
        <v>2372.1609536485121</v>
      </c>
      <c r="W128">
        <f t="shared" si="26"/>
        <v>85216.955976693425</v>
      </c>
      <c r="X128">
        <f t="shared" si="27"/>
        <v>96310.79063983573</v>
      </c>
    </row>
    <row r="129" spans="1:24" x14ac:dyDescent="0.3">
      <c r="A129">
        <v>127</v>
      </c>
      <c r="B129">
        <f>IF(A129&gt;0,EOMONTH(B128,1),INDEX(extract[VALUATION_DATE], 1))</f>
        <v>49156</v>
      </c>
      <c r="C129">
        <f>IF(A129=0,DAYS360(INDEX(extract[ISSUE_DATE], 1),B129)/30,C128+1)</f>
        <v>145</v>
      </c>
      <c r="D129">
        <f t="shared" si="14"/>
        <v>13</v>
      </c>
      <c r="E129">
        <f>INDEX(extract[ISSUE_AGE], 1)+D129-1</f>
        <v>60</v>
      </c>
      <c r="F129">
        <f>INDEX(mortality_0[PROBABILITY],MATCH(E129, mortality_0[AGE]))</f>
        <v>7.5770000000000004E-3</v>
      </c>
      <c r="G129">
        <f t="shared" si="15"/>
        <v>6.3362011913792315E-4</v>
      </c>
      <c r="H129">
        <f>INDEX(valuation_rate_0[rate],0+1)</f>
        <v>4.2500000000000003E-2</v>
      </c>
      <c r="I129">
        <f t="shared" si="16"/>
        <v>0.64371702144193765</v>
      </c>
      <c r="J129">
        <f>IF(A129&gt;0,J128+L128-M128-N128,INDEX(extract[FUND_VALUE], 1))</f>
        <v>30029.257838464255</v>
      </c>
      <c r="K129">
        <f>IF((B129&lt;INDEX(extract[GUARANTEE_END], 1)),INDEX(extract[CURRENT_RATE], 1),INDEX(extract[MINIMUM_RATE], 1))</f>
        <v>0.01</v>
      </c>
      <c r="L129">
        <f t="shared" si="17"/>
        <v>24.910413922534349</v>
      </c>
      <c r="M129">
        <f t="shared" si="18"/>
        <v>19.027141929231135</v>
      </c>
      <c r="N129">
        <f>IF((A129=0),INDEX(extract[AVAILABLE_FPWD], 1),(IF(MOD(C129, 12)=0,J129*INDEX(extract[FREE_PWD_PERCENT], 1),0)))</f>
        <v>0</v>
      </c>
      <c r="O129">
        <f>IF((D129&lt;=INDEX(surr_charge_sch_0[POLICY_YEAR],COUNTA(surr_charge_sch_0[POLICY_YEAR]))),INDEX(surr_charge_sch_0[SURRENDER_CHARGE_PERCENT],MATCH(D129, surr_charge_sch_0[POLICY_YEAR])),INDEX(surr_charge_sch_0[SURRENDER_CHARGE_PERCENT],COUNTA(surr_charge_sch_0[SURRENDER_CHARGE_PERCENT])))</f>
        <v>0</v>
      </c>
      <c r="P129">
        <f t="shared" si="19"/>
        <v>0</v>
      </c>
      <c r="Q129">
        <f t="shared" si="20"/>
        <v>30029.257838464255</v>
      </c>
      <c r="R129">
        <f t="shared" si="21"/>
        <v>0</v>
      </c>
      <c r="S129">
        <f t="shared" si="22"/>
        <v>30029.257838464255</v>
      </c>
      <c r="T129">
        <f t="shared" si="23"/>
        <v>19330.344411888171</v>
      </c>
      <c r="U129">
        <f t="shared" si="24"/>
        <v>63451.509085749894</v>
      </c>
      <c r="V129">
        <f t="shared" si="25"/>
        <v>2385.814260477473</v>
      </c>
      <c r="W129">
        <f t="shared" si="26"/>
        <v>85167.667758115538</v>
      </c>
      <c r="X129">
        <f t="shared" si="27"/>
        <v>96310.79063983573</v>
      </c>
    </row>
    <row r="130" spans="1:24" x14ac:dyDescent="0.3">
      <c r="A130">
        <v>128</v>
      </c>
      <c r="B130">
        <f>IF(A130&gt;0,EOMONTH(B129,1),INDEX(extract[VALUATION_DATE], 1))</f>
        <v>49187</v>
      </c>
      <c r="C130">
        <f>IF(A130=0,DAYS360(INDEX(extract[ISSUE_DATE], 1),B130)/30,C129+1)</f>
        <v>146</v>
      </c>
      <c r="D130">
        <f t="shared" ref="D130:D193" si="28">_xlfn.FLOOR.MATH(C130/12)+1</f>
        <v>13</v>
      </c>
      <c r="E130">
        <f>INDEX(extract[ISSUE_AGE], 1)+D130-1</f>
        <v>60</v>
      </c>
      <c r="F130">
        <f>INDEX(mortality_0[PROBABILITY],MATCH(E130, mortality_0[AGE]))</f>
        <v>7.5770000000000004E-3</v>
      </c>
      <c r="G130">
        <f t="shared" ref="G130:G193" si="29">1-(1-F130)^(1/12)</f>
        <v>6.3362011913792315E-4</v>
      </c>
      <c r="H130">
        <f>INDEX(valuation_rate_0[rate],0+1)</f>
        <v>4.2500000000000003E-2</v>
      </c>
      <c r="I130">
        <f t="shared" ref="I130:I193" si="30">IF(A130&gt;0,(1+H129)^(-1/12)*I129,1)</f>
        <v>0.64148817398661839</v>
      </c>
      <c r="J130">
        <f>IF(A130&gt;0,J129+L129-M129-N129,INDEX(extract[FUND_VALUE], 1))</f>
        <v>30035.14111045756</v>
      </c>
      <c r="K130">
        <f>IF((B130&lt;INDEX(extract[GUARANTEE_END], 1)),INDEX(extract[CURRENT_RATE], 1),INDEX(extract[MINIMUM_RATE], 1))</f>
        <v>0.01</v>
      </c>
      <c r="L130">
        <f t="shared" ref="L130:L193" si="31">J130*((1+K130)^(1/12)-1)</f>
        <v>24.91529432088986</v>
      </c>
      <c r="M130">
        <f t="shared" ref="M130:M193" si="32">J130*G130</f>
        <v>19.030869688732452</v>
      </c>
      <c r="N130">
        <f>IF((A130=0),INDEX(extract[AVAILABLE_FPWD], 1),(IF(MOD(C130, 12)=0,J130*INDEX(extract[FREE_PWD_PERCENT], 1),0)))</f>
        <v>0</v>
      </c>
      <c r="O130">
        <f>IF((D130&lt;=INDEX(surr_charge_sch_0[POLICY_YEAR],COUNTA(surr_charge_sch_0[POLICY_YEAR]))),INDEX(surr_charge_sch_0[SURRENDER_CHARGE_PERCENT],MATCH(D130, surr_charge_sch_0[POLICY_YEAR])),INDEX(surr_charge_sch_0[SURRENDER_CHARGE_PERCENT],COUNTA(surr_charge_sch_0[SURRENDER_CHARGE_PERCENT])))</f>
        <v>0</v>
      </c>
      <c r="P130">
        <f t="shared" ref="P130:P193" si="33">N130</f>
        <v>0</v>
      </c>
      <c r="Q130">
        <f t="shared" ref="Q130:Q193" si="34">J130-P130</f>
        <v>30035.14111045756</v>
      </c>
      <c r="R130">
        <f t="shared" ref="R130:R193" si="35">O130*Q130</f>
        <v>0</v>
      </c>
      <c r="S130">
        <f t="shared" ref="S130:S193" si="36">J130-R130</f>
        <v>30035.14111045756</v>
      </c>
      <c r="T130">
        <f t="shared" ref="T130:T193" si="37">S130*I130</f>
        <v>19267.187826377834</v>
      </c>
      <c r="U130">
        <f t="shared" ref="U130:U193" si="38">IF(A130&gt;0,U129+N129*I129,0)</f>
        <v>63451.509085749894</v>
      </c>
      <c r="V130">
        <f t="shared" ref="V130:V193" si="39">IF(A130&gt;0,V129+M129*I129,0)</f>
        <v>2398.0623556067108</v>
      </c>
      <c r="W130">
        <f t="shared" ref="W130:W193" si="40">T130+U130+V130</f>
        <v>85116.759267734436</v>
      </c>
      <c r="X130">
        <f t="shared" ref="X130:X193" si="41">IF((A130=0),W130,(IF(W130&gt;X129,W130,X129)))</f>
        <v>96310.79063983573</v>
      </c>
    </row>
    <row r="131" spans="1:24" x14ac:dyDescent="0.3">
      <c r="A131">
        <v>129</v>
      </c>
      <c r="B131">
        <f>IF(A131&gt;0,EOMONTH(B130,1),INDEX(extract[VALUATION_DATE], 1))</f>
        <v>49217</v>
      </c>
      <c r="C131">
        <f>IF(A131=0,DAYS360(INDEX(extract[ISSUE_DATE], 1),B131)/30,C130+1)</f>
        <v>147</v>
      </c>
      <c r="D131">
        <f t="shared" si="28"/>
        <v>13</v>
      </c>
      <c r="E131">
        <f>INDEX(extract[ISSUE_AGE], 1)+D131-1</f>
        <v>60</v>
      </c>
      <c r="F131">
        <f>INDEX(mortality_0[PROBABILITY],MATCH(E131, mortality_0[AGE]))</f>
        <v>7.5770000000000004E-3</v>
      </c>
      <c r="G131">
        <f t="shared" si="29"/>
        <v>6.3362011913792315E-4</v>
      </c>
      <c r="H131">
        <f>INDEX(valuation_rate_0[rate],0+1)</f>
        <v>4.2500000000000003E-2</v>
      </c>
      <c r="I131">
        <f t="shared" si="30"/>
        <v>0.63926704383690647</v>
      </c>
      <c r="J131">
        <f>IF(A131&gt;0,J130+L130-M130-N130,INDEX(extract[FUND_VALUE], 1))</f>
        <v>30041.025535089717</v>
      </c>
      <c r="K131">
        <f>IF((B131&lt;INDEX(extract[GUARANTEE_END], 1)),INDEX(extract[CURRENT_RATE], 1),INDEX(extract[MINIMUM_RATE], 1))</f>
        <v>0.01</v>
      </c>
      <c r="L131">
        <f t="shared" si="31"/>
        <v>24.920175675403232</v>
      </c>
      <c r="M131">
        <f t="shared" si="32"/>
        <v>19.034598178568938</v>
      </c>
      <c r="N131">
        <f>IF((A131=0),INDEX(extract[AVAILABLE_FPWD], 1),(IF(MOD(C131, 12)=0,J131*INDEX(extract[FREE_PWD_PERCENT], 1),0)))</f>
        <v>0</v>
      </c>
      <c r="O131">
        <f>IF((D131&lt;=INDEX(surr_charge_sch_0[POLICY_YEAR],COUNTA(surr_charge_sch_0[POLICY_YEAR]))),INDEX(surr_charge_sch_0[SURRENDER_CHARGE_PERCENT],MATCH(D131, surr_charge_sch_0[POLICY_YEAR])),INDEX(surr_charge_sch_0[SURRENDER_CHARGE_PERCENT],COUNTA(surr_charge_sch_0[SURRENDER_CHARGE_PERCENT])))</f>
        <v>0</v>
      </c>
      <c r="P131">
        <f t="shared" si="33"/>
        <v>0</v>
      </c>
      <c r="Q131">
        <f t="shared" si="34"/>
        <v>30041.025535089717</v>
      </c>
      <c r="R131">
        <f t="shared" si="35"/>
        <v>0</v>
      </c>
      <c r="S131">
        <f t="shared" si="36"/>
        <v>30041.025535089717</v>
      </c>
      <c r="T131">
        <f t="shared" si="37"/>
        <v>19204.237587645825</v>
      </c>
      <c r="U131">
        <f t="shared" si="38"/>
        <v>63451.509085749894</v>
      </c>
      <c r="V131">
        <f t="shared" si="39"/>
        <v>2410.270433452713</v>
      </c>
      <c r="W131">
        <f t="shared" si="40"/>
        <v>85066.01710684842</v>
      </c>
      <c r="X131">
        <f t="shared" si="41"/>
        <v>96310.79063983573</v>
      </c>
    </row>
    <row r="132" spans="1:24" x14ac:dyDescent="0.3">
      <c r="A132">
        <v>130</v>
      </c>
      <c r="B132">
        <f>IF(A132&gt;0,EOMONTH(B131,1),INDEX(extract[VALUATION_DATE], 1))</f>
        <v>49248</v>
      </c>
      <c r="C132">
        <f>IF(A132=0,DAYS360(INDEX(extract[ISSUE_DATE], 1),B132)/30,C131+1)</f>
        <v>148</v>
      </c>
      <c r="D132">
        <f t="shared" si="28"/>
        <v>13</v>
      </c>
      <c r="E132">
        <f>INDEX(extract[ISSUE_AGE], 1)+D132-1</f>
        <v>60</v>
      </c>
      <c r="F132">
        <f>INDEX(mortality_0[PROBABILITY],MATCH(E132, mortality_0[AGE]))</f>
        <v>7.5770000000000004E-3</v>
      </c>
      <c r="G132">
        <f t="shared" si="29"/>
        <v>6.3362011913792315E-4</v>
      </c>
      <c r="H132">
        <f>INDEX(valuation_rate_0[rate],0+1)</f>
        <v>4.2500000000000003E-2</v>
      </c>
      <c r="I132">
        <f t="shared" si="30"/>
        <v>0.63705360427190372</v>
      </c>
      <c r="J132">
        <f>IF(A132&gt;0,J131+L131-M131-N131,INDEX(extract[FUND_VALUE], 1))</f>
        <v>30046.911112586553</v>
      </c>
      <c r="K132">
        <f>IF((B132&lt;INDEX(extract[GUARANTEE_END], 1)),INDEX(extract[CURRENT_RATE], 1),INDEX(extract[MINIMUM_RATE], 1))</f>
        <v>0.01</v>
      </c>
      <c r="L132">
        <f t="shared" si="31"/>
        <v>24.925057986261795</v>
      </c>
      <c r="M132">
        <f t="shared" si="32"/>
        <v>19.038327398883681</v>
      </c>
      <c r="N132">
        <f>IF((A132=0),INDEX(extract[AVAILABLE_FPWD], 1),(IF(MOD(C132, 12)=0,J132*INDEX(extract[FREE_PWD_PERCENT], 1),0)))</f>
        <v>0</v>
      </c>
      <c r="O132">
        <f>IF((D132&lt;=INDEX(surr_charge_sch_0[POLICY_YEAR],COUNTA(surr_charge_sch_0[POLICY_YEAR]))),INDEX(surr_charge_sch_0[SURRENDER_CHARGE_PERCENT],MATCH(D132, surr_charge_sch_0[POLICY_YEAR])),INDEX(surr_charge_sch_0[SURRENDER_CHARGE_PERCENT],COUNTA(surr_charge_sch_0[SURRENDER_CHARGE_PERCENT])))</f>
        <v>0</v>
      </c>
      <c r="P132">
        <f t="shared" si="33"/>
        <v>0</v>
      </c>
      <c r="Q132">
        <f t="shared" si="34"/>
        <v>30046.911112586553</v>
      </c>
      <c r="R132">
        <f t="shared" si="35"/>
        <v>0</v>
      </c>
      <c r="S132">
        <f t="shared" si="36"/>
        <v>30046.911112586553</v>
      </c>
      <c r="T132">
        <f t="shared" si="37"/>
        <v>19141.493021510782</v>
      </c>
      <c r="U132">
        <f t="shared" si="38"/>
        <v>63451.509085749894</v>
      </c>
      <c r="V132">
        <f t="shared" si="39"/>
        <v>2422.43862476095</v>
      </c>
      <c r="W132">
        <f t="shared" si="40"/>
        <v>85015.440732021627</v>
      </c>
      <c r="X132">
        <f t="shared" si="41"/>
        <v>96310.79063983573</v>
      </c>
    </row>
    <row r="133" spans="1:24" x14ac:dyDescent="0.3">
      <c r="A133">
        <v>131</v>
      </c>
      <c r="B133">
        <f>IF(A133&gt;0,EOMONTH(B132,1),INDEX(extract[VALUATION_DATE], 1))</f>
        <v>49278</v>
      </c>
      <c r="C133">
        <f>IF(A133=0,DAYS360(INDEX(extract[ISSUE_DATE], 1),B133)/30,C132+1)</f>
        <v>149</v>
      </c>
      <c r="D133">
        <f t="shared" si="28"/>
        <v>13</v>
      </c>
      <c r="E133">
        <f>INDEX(extract[ISSUE_AGE], 1)+D133-1</f>
        <v>60</v>
      </c>
      <c r="F133">
        <f>INDEX(mortality_0[PROBABILITY],MATCH(E133, mortality_0[AGE]))</f>
        <v>7.5770000000000004E-3</v>
      </c>
      <c r="G133">
        <f t="shared" si="29"/>
        <v>6.3362011913792315E-4</v>
      </c>
      <c r="H133">
        <f>INDEX(valuation_rate_0[rate],0+1)</f>
        <v>4.2500000000000003E-2</v>
      </c>
      <c r="I133">
        <f t="shared" si="30"/>
        <v>0.63484782866323208</v>
      </c>
      <c r="J133">
        <f>IF(A133&gt;0,J132+L132-M132-N132,INDEX(extract[FUND_VALUE], 1))</f>
        <v>30052.797843173928</v>
      </c>
      <c r="K133">
        <f>IF((B133&lt;INDEX(extract[GUARANTEE_END], 1)),INDEX(extract[CURRENT_RATE], 1),INDEX(extract[MINIMUM_RATE], 1))</f>
        <v>0.01</v>
      </c>
      <c r="L133">
        <f t="shared" si="31"/>
        <v>24.92994125365291</v>
      </c>
      <c r="M133">
        <f t="shared" si="32"/>
        <v>19.042057349819785</v>
      </c>
      <c r="N133">
        <f>IF((A133=0),INDEX(extract[AVAILABLE_FPWD], 1),(IF(MOD(C133, 12)=0,J133*INDEX(extract[FREE_PWD_PERCENT], 1),0)))</f>
        <v>0</v>
      </c>
      <c r="O133">
        <f>IF((D133&lt;=INDEX(surr_charge_sch_0[POLICY_YEAR],COUNTA(surr_charge_sch_0[POLICY_YEAR]))),INDEX(surr_charge_sch_0[SURRENDER_CHARGE_PERCENT],MATCH(D133, surr_charge_sch_0[POLICY_YEAR])),INDEX(surr_charge_sch_0[SURRENDER_CHARGE_PERCENT],COUNTA(surr_charge_sch_0[SURRENDER_CHARGE_PERCENT])))</f>
        <v>0</v>
      </c>
      <c r="P133">
        <f t="shared" si="33"/>
        <v>0</v>
      </c>
      <c r="Q133">
        <f t="shared" si="34"/>
        <v>30052.797843173928</v>
      </c>
      <c r="R133">
        <f t="shared" si="35"/>
        <v>0</v>
      </c>
      <c r="S133">
        <f t="shared" si="36"/>
        <v>30052.797843173928</v>
      </c>
      <c r="T133">
        <f t="shared" si="37"/>
        <v>19078.953455994033</v>
      </c>
      <c r="U133">
        <f t="shared" si="38"/>
        <v>63451.509085749894</v>
      </c>
      <c r="V133">
        <f t="shared" si="39"/>
        <v>2434.5670598497172</v>
      </c>
      <c r="W133">
        <f t="shared" si="40"/>
        <v>84965.029601593647</v>
      </c>
      <c r="X133">
        <f t="shared" si="41"/>
        <v>96310.79063983573</v>
      </c>
    </row>
    <row r="134" spans="1:24" x14ac:dyDescent="0.3">
      <c r="A134">
        <v>132</v>
      </c>
      <c r="B134">
        <f>IF(A134&gt;0,EOMONTH(B133,1),INDEX(extract[VALUATION_DATE], 1))</f>
        <v>49309</v>
      </c>
      <c r="C134">
        <f>IF(A134=0,DAYS360(INDEX(extract[ISSUE_DATE], 1),B134)/30,C133+1)</f>
        <v>150</v>
      </c>
      <c r="D134">
        <f t="shared" si="28"/>
        <v>13</v>
      </c>
      <c r="E134">
        <f>INDEX(extract[ISSUE_AGE], 1)+D134-1</f>
        <v>60</v>
      </c>
      <c r="F134">
        <f>INDEX(mortality_0[PROBABILITY],MATCH(E134, mortality_0[AGE]))</f>
        <v>7.5770000000000004E-3</v>
      </c>
      <c r="G134">
        <f t="shared" si="29"/>
        <v>6.3362011913792315E-4</v>
      </c>
      <c r="H134">
        <f>INDEX(valuation_rate_0[rate],0+1)</f>
        <v>4.2500000000000003E-2</v>
      </c>
      <c r="I134">
        <f t="shared" si="30"/>
        <v>0.63264969047471342</v>
      </c>
      <c r="J134">
        <f>IF(A134&gt;0,J133+L133-M133-N133,INDEX(extract[FUND_VALUE], 1))</f>
        <v>30058.685727077762</v>
      </c>
      <c r="K134">
        <f>IF((B134&lt;INDEX(extract[GUARANTEE_END], 1)),INDEX(extract[CURRENT_RATE], 1),INDEX(extract[MINIMUM_RATE], 1))</f>
        <v>0.01</v>
      </c>
      <c r="L134">
        <f t="shared" si="31"/>
        <v>24.934825477763987</v>
      </c>
      <c r="M134">
        <f t="shared" si="32"/>
        <v>19.045788031520402</v>
      </c>
      <c r="N134">
        <f>IF((A134=0),INDEX(extract[AVAILABLE_FPWD], 1),(IF(MOD(C134, 12)=0,J134*INDEX(extract[FREE_PWD_PERCENT], 1),0)))</f>
        <v>0</v>
      </c>
      <c r="O134">
        <f>IF((D134&lt;=INDEX(surr_charge_sch_0[POLICY_YEAR],COUNTA(surr_charge_sch_0[POLICY_YEAR]))),INDEX(surr_charge_sch_0[SURRENDER_CHARGE_PERCENT],MATCH(D134, surr_charge_sch_0[POLICY_YEAR])),INDEX(surr_charge_sch_0[SURRENDER_CHARGE_PERCENT],COUNTA(surr_charge_sch_0[SURRENDER_CHARGE_PERCENT])))</f>
        <v>0</v>
      </c>
      <c r="P134">
        <f t="shared" si="33"/>
        <v>0</v>
      </c>
      <c r="Q134">
        <f t="shared" si="34"/>
        <v>30058.685727077762</v>
      </c>
      <c r="R134">
        <f t="shared" si="35"/>
        <v>0</v>
      </c>
      <c r="S134">
        <f t="shared" si="36"/>
        <v>30058.685727077762</v>
      </c>
      <c r="T134">
        <f t="shared" si="37"/>
        <v>19016.618221312434</v>
      </c>
      <c r="U134">
        <f t="shared" si="38"/>
        <v>63451.509085749894</v>
      </c>
      <c r="V134">
        <f t="shared" si="39"/>
        <v>2446.6558686115309</v>
      </c>
      <c r="W134">
        <f t="shared" si="40"/>
        <v>84914.78317567386</v>
      </c>
      <c r="X134">
        <f t="shared" si="41"/>
        <v>96310.79063983573</v>
      </c>
    </row>
    <row r="135" spans="1:24" x14ac:dyDescent="0.3">
      <c r="A135">
        <v>133</v>
      </c>
      <c r="B135">
        <f>IF(A135&gt;0,EOMONTH(B134,1),INDEX(extract[VALUATION_DATE], 1))</f>
        <v>49340</v>
      </c>
      <c r="C135">
        <f>IF(A135=0,DAYS360(INDEX(extract[ISSUE_DATE], 1),B135)/30,C134+1)</f>
        <v>151</v>
      </c>
      <c r="D135">
        <f t="shared" si="28"/>
        <v>13</v>
      </c>
      <c r="E135">
        <f>INDEX(extract[ISSUE_AGE], 1)+D135-1</f>
        <v>60</v>
      </c>
      <c r="F135">
        <f>INDEX(mortality_0[PROBABILITY],MATCH(E135, mortality_0[AGE]))</f>
        <v>7.5770000000000004E-3</v>
      </c>
      <c r="G135">
        <f t="shared" si="29"/>
        <v>6.3362011913792315E-4</v>
      </c>
      <c r="H135">
        <f>INDEX(valuation_rate_0[rate],0+1)</f>
        <v>4.2500000000000003E-2</v>
      </c>
      <c r="I135">
        <f t="shared" si="30"/>
        <v>0.6304591632620502</v>
      </c>
      <c r="J135">
        <f>IF(A135&gt;0,J134+L134-M134-N134,INDEX(extract[FUND_VALUE], 1))</f>
        <v>30064.574764524008</v>
      </c>
      <c r="K135">
        <f>IF((B135&lt;INDEX(extract[GUARANTEE_END], 1)),INDEX(extract[CURRENT_RATE], 1),INDEX(extract[MINIMUM_RATE], 1))</f>
        <v>0.01</v>
      </c>
      <c r="L135">
        <f t="shared" si="31"/>
        <v>24.93971065878246</v>
      </c>
      <c r="M135">
        <f t="shared" si="32"/>
        <v>19.049519444128698</v>
      </c>
      <c r="N135">
        <f>IF((A135=0),INDEX(extract[AVAILABLE_FPWD], 1),(IF(MOD(C135, 12)=0,J135*INDEX(extract[FREE_PWD_PERCENT], 1),0)))</f>
        <v>0</v>
      </c>
      <c r="O135">
        <f>IF((D135&lt;=INDEX(surr_charge_sch_0[POLICY_YEAR],COUNTA(surr_charge_sch_0[POLICY_YEAR]))),INDEX(surr_charge_sch_0[SURRENDER_CHARGE_PERCENT],MATCH(D135, surr_charge_sch_0[POLICY_YEAR])),INDEX(surr_charge_sch_0[SURRENDER_CHARGE_PERCENT],COUNTA(surr_charge_sch_0[SURRENDER_CHARGE_PERCENT])))</f>
        <v>0</v>
      </c>
      <c r="P135">
        <f t="shared" si="33"/>
        <v>0</v>
      </c>
      <c r="Q135">
        <f t="shared" si="34"/>
        <v>30064.574764524008</v>
      </c>
      <c r="R135">
        <f t="shared" si="35"/>
        <v>0</v>
      </c>
      <c r="S135">
        <f t="shared" si="36"/>
        <v>30064.574764524008</v>
      </c>
      <c r="T135">
        <f t="shared" si="37"/>
        <v>18954.486649871156</v>
      </c>
      <c r="U135">
        <f t="shared" si="38"/>
        <v>63451.509085749894</v>
      </c>
      <c r="V135">
        <f t="shared" si="39"/>
        <v>2458.7051805145193</v>
      </c>
      <c r="W135">
        <f t="shared" si="40"/>
        <v>84864.700916135567</v>
      </c>
      <c r="X135">
        <f t="shared" si="41"/>
        <v>96310.79063983573</v>
      </c>
    </row>
    <row r="136" spans="1:24" x14ac:dyDescent="0.3">
      <c r="A136">
        <v>134</v>
      </c>
      <c r="B136">
        <f>IF(A136&gt;0,EOMONTH(B135,1),INDEX(extract[VALUATION_DATE], 1))</f>
        <v>49368</v>
      </c>
      <c r="C136">
        <f>IF(A136=0,DAYS360(INDEX(extract[ISSUE_DATE], 1),B136)/30,C135+1)</f>
        <v>152</v>
      </c>
      <c r="D136">
        <f t="shared" si="28"/>
        <v>13</v>
      </c>
      <c r="E136">
        <f>INDEX(extract[ISSUE_AGE], 1)+D136-1</f>
        <v>60</v>
      </c>
      <c r="F136">
        <f>INDEX(mortality_0[PROBABILITY],MATCH(E136, mortality_0[AGE]))</f>
        <v>7.5770000000000004E-3</v>
      </c>
      <c r="G136">
        <f t="shared" si="29"/>
        <v>6.3362011913792315E-4</v>
      </c>
      <c r="H136">
        <f>INDEX(valuation_rate_0[rate],0+1)</f>
        <v>4.2500000000000003E-2</v>
      </c>
      <c r="I136">
        <f t="shared" si="30"/>
        <v>0.62827622067250732</v>
      </c>
      <c r="J136">
        <f>IF(A136&gt;0,J135+L135-M135-N135,INDEX(extract[FUND_VALUE], 1))</f>
        <v>30070.464955738662</v>
      </c>
      <c r="K136">
        <f>IF((B136&lt;INDEX(extract[GUARANTEE_END], 1)),INDEX(extract[CURRENT_RATE], 1),INDEX(extract[MINIMUM_RATE], 1))</f>
        <v>0.01</v>
      </c>
      <c r="L136">
        <f t="shared" si="31"/>
        <v>24.944596796895802</v>
      </c>
      <c r="M136">
        <f t="shared" si="32"/>
        <v>19.053251587787873</v>
      </c>
      <c r="N136">
        <f>IF((A136=0),INDEX(extract[AVAILABLE_FPWD], 1),(IF(MOD(C136, 12)=0,J136*INDEX(extract[FREE_PWD_PERCENT], 1),0)))</f>
        <v>0</v>
      </c>
      <c r="O136">
        <f>IF((D136&lt;=INDEX(surr_charge_sch_0[POLICY_YEAR],COUNTA(surr_charge_sch_0[POLICY_YEAR]))),INDEX(surr_charge_sch_0[SURRENDER_CHARGE_PERCENT],MATCH(D136, surr_charge_sch_0[POLICY_YEAR])),INDEX(surr_charge_sch_0[SURRENDER_CHARGE_PERCENT],COUNTA(surr_charge_sch_0[SURRENDER_CHARGE_PERCENT])))</f>
        <v>0</v>
      </c>
      <c r="P136">
        <f t="shared" si="33"/>
        <v>0</v>
      </c>
      <c r="Q136">
        <f t="shared" si="34"/>
        <v>30070.464955738662</v>
      </c>
      <c r="R136">
        <f t="shared" si="35"/>
        <v>0</v>
      </c>
      <c r="S136">
        <f t="shared" si="36"/>
        <v>30070.464955738662</v>
      </c>
      <c r="T136">
        <f t="shared" si="37"/>
        <v>18892.558076256562</v>
      </c>
      <c r="U136">
        <f t="shared" si="38"/>
        <v>63451.509085749894</v>
      </c>
      <c r="V136">
        <f t="shared" si="39"/>
        <v>2470.7151246038088</v>
      </c>
      <c r="W136">
        <f t="shared" si="40"/>
        <v>84814.782286610265</v>
      </c>
      <c r="X136">
        <f t="shared" si="41"/>
        <v>96310.79063983573</v>
      </c>
    </row>
    <row r="137" spans="1:24" x14ac:dyDescent="0.3">
      <c r="A137">
        <v>135</v>
      </c>
      <c r="B137">
        <f>IF(A137&gt;0,EOMONTH(B136,1),INDEX(extract[VALUATION_DATE], 1))</f>
        <v>49399</v>
      </c>
      <c r="C137">
        <f>IF(A137=0,DAYS360(INDEX(extract[ISSUE_DATE], 1),B137)/30,C136+1)</f>
        <v>153</v>
      </c>
      <c r="D137">
        <f t="shared" si="28"/>
        <v>13</v>
      </c>
      <c r="E137">
        <f>INDEX(extract[ISSUE_AGE], 1)+D137-1</f>
        <v>60</v>
      </c>
      <c r="F137">
        <f>INDEX(mortality_0[PROBABILITY],MATCH(E137, mortality_0[AGE]))</f>
        <v>7.5770000000000004E-3</v>
      </c>
      <c r="G137">
        <f t="shared" si="29"/>
        <v>6.3362011913792315E-4</v>
      </c>
      <c r="H137">
        <f>INDEX(valuation_rate_0[rate],0+1)</f>
        <v>4.2500000000000003E-2</v>
      </c>
      <c r="I137">
        <f t="shared" si="30"/>
        <v>0.62610083644459502</v>
      </c>
      <c r="J137">
        <f>IF(A137&gt;0,J136+L136-M136-N136,INDEX(extract[FUND_VALUE], 1))</f>
        <v>30076.356300947769</v>
      </c>
      <c r="K137">
        <f>IF((B137&lt;INDEX(extract[GUARANTEE_END], 1)),INDEX(extract[CURRENT_RATE], 1),INDEX(extract[MINIMUM_RATE], 1))</f>
        <v>0.01</v>
      </c>
      <c r="L137">
        <f t="shared" si="31"/>
        <v>24.949483892291529</v>
      </c>
      <c r="M137">
        <f t="shared" si="32"/>
        <v>19.05698446264115</v>
      </c>
      <c r="N137">
        <f>IF((A137=0),INDEX(extract[AVAILABLE_FPWD], 1),(IF(MOD(C137, 12)=0,J137*INDEX(extract[FREE_PWD_PERCENT], 1),0)))</f>
        <v>0</v>
      </c>
      <c r="O137">
        <f>IF((D137&lt;=INDEX(surr_charge_sch_0[POLICY_YEAR],COUNTA(surr_charge_sch_0[POLICY_YEAR]))),INDEX(surr_charge_sch_0[SURRENDER_CHARGE_PERCENT],MATCH(D137, surr_charge_sch_0[POLICY_YEAR])),INDEX(surr_charge_sch_0[SURRENDER_CHARGE_PERCENT],COUNTA(surr_charge_sch_0[SURRENDER_CHARGE_PERCENT])))</f>
        <v>0</v>
      </c>
      <c r="P137">
        <f t="shared" si="33"/>
        <v>0</v>
      </c>
      <c r="Q137">
        <f t="shared" si="34"/>
        <v>30076.356300947769</v>
      </c>
      <c r="R137">
        <f t="shared" si="35"/>
        <v>0</v>
      </c>
      <c r="S137">
        <f t="shared" si="36"/>
        <v>30076.356300947769</v>
      </c>
      <c r="T137">
        <f t="shared" si="37"/>
        <v>18830.831837229063</v>
      </c>
      <c r="U137">
        <f t="shared" si="38"/>
        <v>63451.509085749894</v>
      </c>
      <c r="V137">
        <f t="shared" si="39"/>
        <v>2482.6858295029065</v>
      </c>
      <c r="W137">
        <f t="shared" si="40"/>
        <v>84765.026752481863</v>
      </c>
      <c r="X137">
        <f t="shared" si="41"/>
        <v>96310.79063983573</v>
      </c>
    </row>
    <row r="138" spans="1:24" x14ac:dyDescent="0.3">
      <c r="A138">
        <v>136</v>
      </c>
      <c r="B138">
        <f>IF(A138&gt;0,EOMONTH(B137,1),INDEX(extract[VALUATION_DATE], 1))</f>
        <v>49429</v>
      </c>
      <c r="C138">
        <f>IF(A138=0,DAYS360(INDEX(extract[ISSUE_DATE], 1),B138)/30,C137+1)</f>
        <v>154</v>
      </c>
      <c r="D138">
        <f t="shared" si="28"/>
        <v>13</v>
      </c>
      <c r="E138">
        <f>INDEX(extract[ISSUE_AGE], 1)+D138-1</f>
        <v>60</v>
      </c>
      <c r="F138">
        <f>INDEX(mortality_0[PROBABILITY],MATCH(E138, mortality_0[AGE]))</f>
        <v>7.5770000000000004E-3</v>
      </c>
      <c r="G138">
        <f t="shared" si="29"/>
        <v>6.3362011913792315E-4</v>
      </c>
      <c r="H138">
        <f>INDEX(valuation_rate_0[rate],0+1)</f>
        <v>4.2500000000000003E-2</v>
      </c>
      <c r="I138">
        <f t="shared" si="30"/>
        <v>0.62393298440775302</v>
      </c>
      <c r="J138">
        <f>IF(A138&gt;0,J137+L137-M137-N137,INDEX(extract[FUND_VALUE], 1))</f>
        <v>30082.24880037742</v>
      </c>
      <c r="K138">
        <f>IF((B138&lt;INDEX(extract[GUARANTEE_END], 1)),INDEX(extract[CURRENT_RATE], 1),INDEX(extract[MINIMUM_RATE], 1))</f>
        <v>0.01</v>
      </c>
      <c r="L138">
        <f t="shared" si="31"/>
        <v>24.954371945157185</v>
      </c>
      <c r="M138">
        <f t="shared" si="32"/>
        <v>19.060718068831786</v>
      </c>
      <c r="N138">
        <f>IF((A138=0),INDEX(extract[AVAILABLE_FPWD], 1),(IF(MOD(C138, 12)=0,J138*INDEX(extract[FREE_PWD_PERCENT], 1),0)))</f>
        <v>0</v>
      </c>
      <c r="O138">
        <f>IF((D138&lt;=INDEX(surr_charge_sch_0[POLICY_YEAR],COUNTA(surr_charge_sch_0[POLICY_YEAR]))),INDEX(surr_charge_sch_0[SURRENDER_CHARGE_PERCENT],MATCH(D138, surr_charge_sch_0[POLICY_YEAR])),INDEX(surr_charge_sch_0[SURRENDER_CHARGE_PERCENT],COUNTA(surr_charge_sch_0[SURRENDER_CHARGE_PERCENT])))</f>
        <v>0</v>
      </c>
      <c r="P138">
        <f t="shared" si="33"/>
        <v>0</v>
      </c>
      <c r="Q138">
        <f t="shared" si="34"/>
        <v>30082.24880037742</v>
      </c>
      <c r="R138">
        <f t="shared" si="35"/>
        <v>0</v>
      </c>
      <c r="S138">
        <f t="shared" si="36"/>
        <v>30082.24880037742</v>
      </c>
      <c r="T138">
        <f t="shared" si="37"/>
        <v>18769.307271716032</v>
      </c>
      <c r="U138">
        <f t="shared" si="38"/>
        <v>63451.509085749894</v>
      </c>
      <c r="V138">
        <f t="shared" si="39"/>
        <v>2494.6174234150776</v>
      </c>
      <c r="W138">
        <f t="shared" si="40"/>
        <v>84715.433780881009</v>
      </c>
      <c r="X138">
        <f t="shared" si="41"/>
        <v>96310.79063983573</v>
      </c>
    </row>
    <row r="139" spans="1:24" x14ac:dyDescent="0.3">
      <c r="A139">
        <v>137</v>
      </c>
      <c r="B139">
        <f>IF(A139&gt;0,EOMONTH(B138,1),INDEX(extract[VALUATION_DATE], 1))</f>
        <v>49460</v>
      </c>
      <c r="C139">
        <f>IF(A139=0,DAYS360(INDEX(extract[ISSUE_DATE], 1),B139)/30,C138+1)</f>
        <v>155</v>
      </c>
      <c r="D139">
        <f t="shared" si="28"/>
        <v>13</v>
      </c>
      <c r="E139">
        <f>INDEX(extract[ISSUE_AGE], 1)+D139-1</f>
        <v>60</v>
      </c>
      <c r="F139">
        <f>INDEX(mortality_0[PROBABILITY],MATCH(E139, mortality_0[AGE]))</f>
        <v>7.5770000000000004E-3</v>
      </c>
      <c r="G139">
        <f t="shared" si="29"/>
        <v>6.3362011913792315E-4</v>
      </c>
      <c r="H139">
        <f>INDEX(valuation_rate_0[rate],0+1)</f>
        <v>4.2500000000000003E-2</v>
      </c>
      <c r="I139">
        <f t="shared" si="30"/>
        <v>0.62177263848203579</v>
      </c>
      <c r="J139">
        <f>IF(A139&gt;0,J138+L138-M138-N138,INDEX(extract[FUND_VALUE], 1))</f>
        <v>30088.142454253746</v>
      </c>
      <c r="K139">
        <f>IF((B139&lt;INDEX(extract[GUARANTEE_END], 1)),INDEX(extract[CURRENT_RATE], 1),INDEX(extract[MINIMUM_RATE], 1))</f>
        <v>0.01</v>
      </c>
      <c r="L139">
        <f t="shared" si="31"/>
        <v>24.95926095568036</v>
      </c>
      <c r="M139">
        <f t="shared" si="32"/>
        <v>19.064452406503062</v>
      </c>
      <c r="N139">
        <f>IF((A139=0),INDEX(extract[AVAILABLE_FPWD], 1),(IF(MOD(C139, 12)=0,J139*INDEX(extract[FREE_PWD_PERCENT], 1),0)))</f>
        <v>0</v>
      </c>
      <c r="O139">
        <f>IF((D139&lt;=INDEX(surr_charge_sch_0[POLICY_YEAR],COUNTA(surr_charge_sch_0[POLICY_YEAR]))),INDEX(surr_charge_sch_0[SURRENDER_CHARGE_PERCENT],MATCH(D139, surr_charge_sch_0[POLICY_YEAR])),INDEX(surr_charge_sch_0[SURRENDER_CHARGE_PERCENT],COUNTA(surr_charge_sch_0[SURRENDER_CHARGE_PERCENT])))</f>
        <v>0</v>
      </c>
      <c r="P139">
        <f t="shared" si="33"/>
        <v>0</v>
      </c>
      <c r="Q139">
        <f t="shared" si="34"/>
        <v>30088.142454253746</v>
      </c>
      <c r="R139">
        <f t="shared" si="35"/>
        <v>0</v>
      </c>
      <c r="S139">
        <f t="shared" si="36"/>
        <v>30088.142454253746</v>
      </c>
      <c r="T139">
        <f t="shared" si="37"/>
        <v>18707.983720804707</v>
      </c>
      <c r="U139">
        <f t="shared" si="38"/>
        <v>63451.509085749894</v>
      </c>
      <c r="V139">
        <f t="shared" si="39"/>
        <v>2506.5100341247185</v>
      </c>
      <c r="W139">
        <f t="shared" si="40"/>
        <v>84666.002840679314</v>
      </c>
      <c r="X139">
        <f t="shared" si="41"/>
        <v>96310.79063983573</v>
      </c>
    </row>
    <row r="140" spans="1:24" x14ac:dyDescent="0.3">
      <c r="A140">
        <v>138</v>
      </c>
      <c r="B140">
        <f>IF(A140&gt;0,EOMONTH(B139,1),INDEX(extract[VALUATION_DATE], 1))</f>
        <v>49490</v>
      </c>
      <c r="C140">
        <f>IF(A140=0,DAYS360(INDEX(extract[ISSUE_DATE], 1),B140)/30,C139+1)</f>
        <v>156</v>
      </c>
      <c r="D140">
        <f t="shared" si="28"/>
        <v>14</v>
      </c>
      <c r="E140">
        <f>INDEX(extract[ISSUE_AGE], 1)+D140-1</f>
        <v>61</v>
      </c>
      <c r="F140">
        <f>INDEX(mortality_0[PROBABILITY],MATCH(E140, mortality_0[AGE]))</f>
        <v>8.1800000000000015E-3</v>
      </c>
      <c r="G140">
        <f t="shared" si="29"/>
        <v>6.842357850674885E-4</v>
      </c>
      <c r="H140">
        <f>INDEX(valuation_rate_0[rate],0+1)</f>
        <v>4.2500000000000003E-2</v>
      </c>
      <c r="I140">
        <f t="shared" si="30"/>
        <v>0.61961977267779855</v>
      </c>
      <c r="J140">
        <f>IF(A140&gt;0,J139+L139-M139-N139,INDEX(extract[FUND_VALUE], 1))</f>
        <v>30094.037262802925</v>
      </c>
      <c r="K140">
        <f>IF((B140&lt;INDEX(extract[GUARANTEE_END], 1)),INDEX(extract[CURRENT_RATE], 1),INDEX(extract[MINIMUM_RATE], 1))</f>
        <v>0.01</v>
      </c>
      <c r="L140">
        <f t="shared" si="31"/>
        <v>24.964150924048678</v>
      </c>
      <c r="M140">
        <f t="shared" si="32"/>
        <v>20.591417212364213</v>
      </c>
      <c r="N140">
        <f>IF((A140=0),INDEX(extract[AVAILABLE_FPWD], 1),(IF(MOD(C140, 12)=0,J140*INDEX(extract[FREE_PWD_PERCENT], 1),0)))</f>
        <v>3009.4037262802926</v>
      </c>
      <c r="O140">
        <f>IF((D140&lt;=INDEX(surr_charge_sch_0[POLICY_YEAR],COUNTA(surr_charge_sch_0[POLICY_YEAR]))),INDEX(surr_charge_sch_0[SURRENDER_CHARGE_PERCENT],MATCH(D140, surr_charge_sch_0[POLICY_YEAR])),INDEX(surr_charge_sch_0[SURRENDER_CHARGE_PERCENT],COUNTA(surr_charge_sch_0[SURRENDER_CHARGE_PERCENT])))</f>
        <v>0</v>
      </c>
      <c r="P140">
        <f t="shared" si="33"/>
        <v>3009.4037262802926</v>
      </c>
      <c r="Q140">
        <f t="shared" si="34"/>
        <v>27084.633536522633</v>
      </c>
      <c r="R140">
        <f t="shared" si="35"/>
        <v>0</v>
      </c>
      <c r="S140">
        <f t="shared" si="36"/>
        <v>30094.037262802925</v>
      </c>
      <c r="T140">
        <f t="shared" si="37"/>
        <v>18646.860527735149</v>
      </c>
      <c r="U140">
        <f t="shared" si="38"/>
        <v>63451.509085749894</v>
      </c>
      <c r="V140">
        <f t="shared" si="39"/>
        <v>2518.3637889987249</v>
      </c>
      <c r="W140">
        <f t="shared" si="40"/>
        <v>84616.733402483776</v>
      </c>
      <c r="X140">
        <f t="shared" si="41"/>
        <v>96310.79063983573</v>
      </c>
    </row>
    <row r="141" spans="1:24" x14ac:dyDescent="0.3">
      <c r="A141">
        <v>139</v>
      </c>
      <c r="B141">
        <f>IF(A141&gt;0,EOMONTH(B140,1),INDEX(extract[VALUATION_DATE], 1))</f>
        <v>49521</v>
      </c>
      <c r="C141">
        <f>IF(A141=0,DAYS360(INDEX(extract[ISSUE_DATE], 1),B141)/30,C140+1)</f>
        <v>157</v>
      </c>
      <c r="D141">
        <f t="shared" si="28"/>
        <v>14</v>
      </c>
      <c r="E141">
        <f>INDEX(extract[ISSUE_AGE], 1)+D141-1</f>
        <v>61</v>
      </c>
      <c r="F141">
        <f>INDEX(mortality_0[PROBABILITY],MATCH(E141, mortality_0[AGE]))</f>
        <v>8.1800000000000015E-3</v>
      </c>
      <c r="G141">
        <f t="shared" si="29"/>
        <v>6.842357850674885E-4</v>
      </c>
      <c r="H141">
        <f>INDEX(valuation_rate_0[rate],0+1)</f>
        <v>4.2500000000000003E-2</v>
      </c>
      <c r="I141">
        <f t="shared" si="30"/>
        <v>0.61747436109538489</v>
      </c>
      <c r="J141">
        <f>IF(A141&gt;0,J140+L140-M140-N140,INDEX(extract[FUND_VALUE], 1))</f>
        <v>27089.00627023432</v>
      </c>
      <c r="K141">
        <f>IF((B141&lt;INDEX(extract[GUARANTEE_END], 1)),INDEX(extract[CURRENT_RATE], 1),INDEX(extract[MINIMUM_RATE], 1))</f>
        <v>0.01</v>
      </c>
      <c r="L141">
        <f t="shared" si="31"/>
        <v>22.471363180921543</v>
      </c>
      <c r="M141">
        <f t="shared" si="32"/>
        <v>18.535267472011899</v>
      </c>
      <c r="N141">
        <f>IF((A141=0),INDEX(extract[AVAILABLE_FPWD], 1),(IF(MOD(C141, 12)=0,J141*INDEX(extract[FREE_PWD_PERCENT], 1),0)))</f>
        <v>0</v>
      </c>
      <c r="O141">
        <f>IF((D141&lt;=INDEX(surr_charge_sch_0[POLICY_YEAR],COUNTA(surr_charge_sch_0[POLICY_YEAR]))),INDEX(surr_charge_sch_0[SURRENDER_CHARGE_PERCENT],MATCH(D141, surr_charge_sch_0[POLICY_YEAR])),INDEX(surr_charge_sch_0[SURRENDER_CHARGE_PERCENT],COUNTA(surr_charge_sch_0[SURRENDER_CHARGE_PERCENT])))</f>
        <v>0</v>
      </c>
      <c r="P141">
        <f t="shared" si="33"/>
        <v>0</v>
      </c>
      <c r="Q141">
        <f t="shared" si="34"/>
        <v>27089.00627023432</v>
      </c>
      <c r="R141">
        <f t="shared" si="35"/>
        <v>0</v>
      </c>
      <c r="S141">
        <f t="shared" si="36"/>
        <v>27089.00627023432</v>
      </c>
      <c r="T141">
        <f t="shared" si="37"/>
        <v>16726.766839421813</v>
      </c>
      <c r="U141">
        <f t="shared" si="38"/>
        <v>65316.195138523406</v>
      </c>
      <c r="V141">
        <f t="shared" si="39"/>
        <v>2531.1226382509635</v>
      </c>
      <c r="W141">
        <f t="shared" si="40"/>
        <v>84574.084616196182</v>
      </c>
      <c r="X141">
        <f t="shared" si="41"/>
        <v>96310.79063983573</v>
      </c>
    </row>
    <row r="142" spans="1:24" x14ac:dyDescent="0.3">
      <c r="A142">
        <v>140</v>
      </c>
      <c r="B142">
        <f>IF(A142&gt;0,EOMONTH(B141,1),INDEX(extract[VALUATION_DATE], 1))</f>
        <v>49552</v>
      </c>
      <c r="C142">
        <f>IF(A142=0,DAYS360(INDEX(extract[ISSUE_DATE], 1),B142)/30,C141+1)</f>
        <v>158</v>
      </c>
      <c r="D142">
        <f t="shared" si="28"/>
        <v>14</v>
      </c>
      <c r="E142">
        <f>INDEX(extract[ISSUE_AGE], 1)+D142-1</f>
        <v>61</v>
      </c>
      <c r="F142">
        <f>INDEX(mortality_0[PROBABILITY],MATCH(E142, mortality_0[AGE]))</f>
        <v>8.1800000000000015E-3</v>
      </c>
      <c r="G142">
        <f t="shared" si="29"/>
        <v>6.842357850674885E-4</v>
      </c>
      <c r="H142">
        <f>INDEX(valuation_rate_0[rate],0+1)</f>
        <v>4.2500000000000003E-2</v>
      </c>
      <c r="I142">
        <f t="shared" si="30"/>
        <v>0.61533637792481488</v>
      </c>
      <c r="J142">
        <f>IF(A142&gt;0,J141+L141-M141-N141,INDEX(extract[FUND_VALUE], 1))</f>
        <v>27092.942365943229</v>
      </c>
      <c r="K142">
        <f>IF((B142&lt;INDEX(extract[GUARANTEE_END], 1)),INDEX(extract[CURRENT_RATE], 1),INDEX(extract[MINIMUM_RATE], 1))</f>
        <v>0.01</v>
      </c>
      <c r="L142">
        <f t="shared" si="31"/>
        <v>22.474628322333796</v>
      </c>
      <c r="M142">
        <f t="shared" si="32"/>
        <v>18.537960689549383</v>
      </c>
      <c r="N142">
        <f>IF((A142=0),INDEX(extract[AVAILABLE_FPWD], 1),(IF(MOD(C142, 12)=0,J142*INDEX(extract[FREE_PWD_PERCENT], 1),0)))</f>
        <v>0</v>
      </c>
      <c r="O142">
        <f>IF((D142&lt;=INDEX(surr_charge_sch_0[POLICY_YEAR],COUNTA(surr_charge_sch_0[POLICY_YEAR]))),INDEX(surr_charge_sch_0[SURRENDER_CHARGE_PERCENT],MATCH(D142, surr_charge_sch_0[POLICY_YEAR])),INDEX(surr_charge_sch_0[SURRENDER_CHARGE_PERCENT],COUNTA(surr_charge_sch_0[SURRENDER_CHARGE_PERCENT])))</f>
        <v>0</v>
      </c>
      <c r="P142">
        <f t="shared" si="33"/>
        <v>0</v>
      </c>
      <c r="Q142">
        <f t="shared" si="34"/>
        <v>27092.942365943229</v>
      </c>
      <c r="R142">
        <f t="shared" si="35"/>
        <v>0</v>
      </c>
      <c r="S142">
        <f t="shared" si="36"/>
        <v>27092.942365943229</v>
      </c>
      <c r="T142">
        <f t="shared" si="37"/>
        <v>16671.27302278527</v>
      </c>
      <c r="U142">
        <f t="shared" si="38"/>
        <v>65316.195138523406</v>
      </c>
      <c r="V142">
        <f t="shared" si="39"/>
        <v>2542.5676906909762</v>
      </c>
      <c r="W142">
        <f t="shared" si="40"/>
        <v>84530.035851999652</v>
      </c>
      <c r="X142">
        <f t="shared" si="41"/>
        <v>96310.79063983573</v>
      </c>
    </row>
    <row r="143" spans="1:24" x14ac:dyDescent="0.3">
      <c r="A143">
        <v>141</v>
      </c>
      <c r="B143">
        <f>IF(A143&gt;0,EOMONTH(B142,1),INDEX(extract[VALUATION_DATE], 1))</f>
        <v>49582</v>
      </c>
      <c r="C143">
        <f>IF(A143=0,DAYS360(INDEX(extract[ISSUE_DATE], 1),B143)/30,C142+1)</f>
        <v>159</v>
      </c>
      <c r="D143">
        <f t="shared" si="28"/>
        <v>14</v>
      </c>
      <c r="E143">
        <f>INDEX(extract[ISSUE_AGE], 1)+D143-1</f>
        <v>61</v>
      </c>
      <c r="F143">
        <f>INDEX(mortality_0[PROBABILITY],MATCH(E143, mortality_0[AGE]))</f>
        <v>8.1800000000000015E-3</v>
      </c>
      <c r="G143">
        <f t="shared" si="29"/>
        <v>6.842357850674885E-4</v>
      </c>
      <c r="H143">
        <f>INDEX(valuation_rate_0[rate],0+1)</f>
        <v>4.2500000000000003E-2</v>
      </c>
      <c r="I143">
        <f t="shared" si="30"/>
        <v>0.61320579744547488</v>
      </c>
      <c r="J143">
        <f>IF(A143&gt;0,J142+L142-M142-N142,INDEX(extract[FUND_VALUE], 1))</f>
        <v>27096.879033576013</v>
      </c>
      <c r="K143">
        <f>IF((B143&lt;INDEX(extract[GUARANTEE_END], 1)),INDEX(extract[CURRENT_RATE], 1),INDEX(extract[MINIMUM_RATE], 1))</f>
        <v>0.01</v>
      </c>
      <c r="L143">
        <f t="shared" si="31"/>
        <v>22.477893938178703</v>
      </c>
      <c r="M143">
        <f t="shared" si="32"/>
        <v>18.540654298417653</v>
      </c>
      <c r="N143">
        <f>IF((A143=0),INDEX(extract[AVAILABLE_FPWD], 1),(IF(MOD(C143, 12)=0,J143*INDEX(extract[FREE_PWD_PERCENT], 1),0)))</f>
        <v>0</v>
      </c>
      <c r="O143">
        <f>IF((D143&lt;=INDEX(surr_charge_sch_0[POLICY_YEAR],COUNTA(surr_charge_sch_0[POLICY_YEAR]))),INDEX(surr_charge_sch_0[SURRENDER_CHARGE_PERCENT],MATCH(D143, surr_charge_sch_0[POLICY_YEAR])),INDEX(surr_charge_sch_0[SURRENDER_CHARGE_PERCENT],COUNTA(surr_charge_sch_0[SURRENDER_CHARGE_PERCENT])))</f>
        <v>0</v>
      </c>
      <c r="P143">
        <f t="shared" si="33"/>
        <v>0</v>
      </c>
      <c r="Q143">
        <f t="shared" si="34"/>
        <v>27096.879033576013</v>
      </c>
      <c r="R143">
        <f t="shared" si="35"/>
        <v>0</v>
      </c>
      <c r="S143">
        <f t="shared" si="36"/>
        <v>27096.879033576013</v>
      </c>
      <c r="T143">
        <f t="shared" si="37"/>
        <v>16615.963316067548</v>
      </c>
      <c r="U143">
        <f t="shared" si="38"/>
        <v>65316.195138523406</v>
      </c>
      <c r="V143">
        <f t="shared" si="39"/>
        <v>2553.9747722757961</v>
      </c>
      <c r="W143">
        <f t="shared" si="40"/>
        <v>84486.133226866747</v>
      </c>
      <c r="X143">
        <f t="shared" si="41"/>
        <v>96310.79063983573</v>
      </c>
    </row>
    <row r="144" spans="1:24" x14ac:dyDescent="0.3">
      <c r="A144">
        <v>142</v>
      </c>
      <c r="B144">
        <f>IF(A144&gt;0,EOMONTH(B143,1),INDEX(extract[VALUATION_DATE], 1))</f>
        <v>49613</v>
      </c>
      <c r="C144">
        <f>IF(A144=0,DAYS360(INDEX(extract[ISSUE_DATE], 1),B144)/30,C143+1)</f>
        <v>160</v>
      </c>
      <c r="D144">
        <f t="shared" si="28"/>
        <v>14</v>
      </c>
      <c r="E144">
        <f>INDEX(extract[ISSUE_AGE], 1)+D144-1</f>
        <v>61</v>
      </c>
      <c r="F144">
        <f>INDEX(mortality_0[PROBABILITY],MATCH(E144, mortality_0[AGE]))</f>
        <v>8.1800000000000015E-3</v>
      </c>
      <c r="G144">
        <f t="shared" si="29"/>
        <v>6.842357850674885E-4</v>
      </c>
      <c r="H144">
        <f>INDEX(valuation_rate_0[rate],0+1)</f>
        <v>4.2500000000000003E-2</v>
      </c>
      <c r="I144">
        <f t="shared" si="30"/>
        <v>0.61108259402580789</v>
      </c>
      <c r="J144">
        <f>IF(A144&gt;0,J143+L143-M143-N143,INDEX(extract[FUND_VALUE], 1))</f>
        <v>27100.816273215776</v>
      </c>
      <c r="K144">
        <f>IF((B144&lt;INDEX(extract[GUARANTEE_END], 1)),INDEX(extract[CURRENT_RATE], 1),INDEX(extract[MINIMUM_RATE], 1))</f>
        <v>0.01</v>
      </c>
      <c r="L144">
        <f t="shared" si="31"/>
        <v>22.481160028525203</v>
      </c>
      <c r="M144">
        <f t="shared" si="32"/>
        <v>18.543348298673564</v>
      </c>
      <c r="N144">
        <f>IF((A144=0),INDEX(extract[AVAILABLE_FPWD], 1),(IF(MOD(C144, 12)=0,J144*INDEX(extract[FREE_PWD_PERCENT], 1),0)))</f>
        <v>0</v>
      </c>
      <c r="O144">
        <f>IF((D144&lt;=INDEX(surr_charge_sch_0[POLICY_YEAR],COUNTA(surr_charge_sch_0[POLICY_YEAR]))),INDEX(surr_charge_sch_0[SURRENDER_CHARGE_PERCENT],MATCH(D144, surr_charge_sch_0[POLICY_YEAR])),INDEX(surr_charge_sch_0[SURRENDER_CHARGE_PERCENT],COUNTA(surr_charge_sch_0[SURRENDER_CHARGE_PERCENT])))</f>
        <v>0</v>
      </c>
      <c r="P144">
        <f t="shared" si="33"/>
        <v>0</v>
      </c>
      <c r="Q144">
        <f t="shared" si="34"/>
        <v>27100.816273215776</v>
      </c>
      <c r="R144">
        <f t="shared" si="35"/>
        <v>0</v>
      </c>
      <c r="S144">
        <f t="shared" si="36"/>
        <v>27100.816273215776</v>
      </c>
      <c r="T144">
        <f t="shared" si="37"/>
        <v>16560.837108453525</v>
      </c>
      <c r="U144">
        <f t="shared" si="38"/>
        <v>65316.195138523406</v>
      </c>
      <c r="V144">
        <f t="shared" si="39"/>
        <v>2565.3440089800183</v>
      </c>
      <c r="W144">
        <f t="shared" si="40"/>
        <v>84442.376255956944</v>
      </c>
      <c r="X144">
        <f t="shared" si="41"/>
        <v>96310.79063983573</v>
      </c>
    </row>
    <row r="145" spans="1:24" x14ac:dyDescent="0.3">
      <c r="A145">
        <v>143</v>
      </c>
      <c r="B145">
        <f>IF(A145&gt;0,EOMONTH(B144,1),INDEX(extract[VALUATION_DATE], 1))</f>
        <v>49643</v>
      </c>
      <c r="C145">
        <f>IF(A145=0,DAYS360(INDEX(extract[ISSUE_DATE], 1),B145)/30,C144+1)</f>
        <v>161</v>
      </c>
      <c r="D145">
        <f t="shared" si="28"/>
        <v>14</v>
      </c>
      <c r="E145">
        <f>INDEX(extract[ISSUE_AGE], 1)+D145-1</f>
        <v>61</v>
      </c>
      <c r="F145">
        <f>INDEX(mortality_0[PROBABILITY],MATCH(E145, mortality_0[AGE]))</f>
        <v>8.1800000000000015E-3</v>
      </c>
      <c r="G145">
        <f t="shared" si="29"/>
        <v>6.842357850674885E-4</v>
      </c>
      <c r="H145">
        <f>INDEX(valuation_rate_0[rate],0+1)</f>
        <v>4.2500000000000003E-2</v>
      </c>
      <c r="I145">
        <f t="shared" si="30"/>
        <v>0.60896674212300539</v>
      </c>
      <c r="J145">
        <f>IF(A145&gt;0,J144+L144-M144-N144,INDEX(extract[FUND_VALUE], 1))</f>
        <v>27104.754084945627</v>
      </c>
      <c r="K145">
        <f>IF((B145&lt;INDEX(extract[GUARANTEE_END], 1)),INDEX(extract[CURRENT_RATE], 1),INDEX(extract[MINIMUM_RATE], 1))</f>
        <v>0.01</v>
      </c>
      <c r="L145">
        <f t="shared" si="31"/>
        <v>22.484426593442233</v>
      </c>
      <c r="M145">
        <f t="shared" si="32"/>
        <v>18.546042690373987</v>
      </c>
      <c r="N145">
        <f>IF((A145=0),INDEX(extract[AVAILABLE_FPWD], 1),(IF(MOD(C145, 12)=0,J145*INDEX(extract[FREE_PWD_PERCENT], 1),0)))</f>
        <v>0</v>
      </c>
      <c r="O145">
        <f>IF((D145&lt;=INDEX(surr_charge_sch_0[POLICY_YEAR],COUNTA(surr_charge_sch_0[POLICY_YEAR]))),INDEX(surr_charge_sch_0[SURRENDER_CHARGE_PERCENT],MATCH(D145, surr_charge_sch_0[POLICY_YEAR])),INDEX(surr_charge_sch_0[SURRENDER_CHARGE_PERCENT],COUNTA(surr_charge_sch_0[SURRENDER_CHARGE_PERCENT])))</f>
        <v>0</v>
      </c>
      <c r="P145">
        <f t="shared" si="33"/>
        <v>0</v>
      </c>
      <c r="Q145">
        <f t="shared" si="34"/>
        <v>27104.754084945627</v>
      </c>
      <c r="R145">
        <f t="shared" si="35"/>
        <v>0</v>
      </c>
      <c r="S145">
        <f t="shared" si="36"/>
        <v>27104.754084945627</v>
      </c>
      <c r="T145">
        <f t="shared" si="37"/>
        <v>16505.893791154562</v>
      </c>
      <c r="U145">
        <f t="shared" si="38"/>
        <v>65316.195138523406</v>
      </c>
      <c r="V145">
        <f t="shared" si="39"/>
        <v>2576.6755263602959</v>
      </c>
      <c r="W145">
        <f t="shared" si="40"/>
        <v>84398.764456038261</v>
      </c>
      <c r="X145">
        <f t="shared" si="41"/>
        <v>96310.79063983573</v>
      </c>
    </row>
    <row r="146" spans="1:24" x14ac:dyDescent="0.3">
      <c r="A146">
        <v>144</v>
      </c>
      <c r="B146">
        <f>IF(A146&gt;0,EOMONTH(B145,1),INDEX(extract[VALUATION_DATE], 1))</f>
        <v>49674</v>
      </c>
      <c r="C146">
        <f>IF(A146=0,DAYS360(INDEX(extract[ISSUE_DATE], 1),B146)/30,C145+1)</f>
        <v>162</v>
      </c>
      <c r="D146">
        <f t="shared" si="28"/>
        <v>14</v>
      </c>
      <c r="E146">
        <f>INDEX(extract[ISSUE_AGE], 1)+D146-1</f>
        <v>61</v>
      </c>
      <c r="F146">
        <f>INDEX(mortality_0[PROBABILITY],MATCH(E146, mortality_0[AGE]))</f>
        <v>8.1800000000000015E-3</v>
      </c>
      <c r="G146">
        <f t="shared" si="29"/>
        <v>6.842357850674885E-4</v>
      </c>
      <c r="H146">
        <f>INDEX(valuation_rate_0[rate],0+1)</f>
        <v>4.2500000000000003E-2</v>
      </c>
      <c r="I146">
        <f t="shared" si="30"/>
        <v>0.60685821628269976</v>
      </c>
      <c r="J146">
        <f>IF(A146&gt;0,J145+L145-M145-N145,INDEX(extract[FUND_VALUE], 1))</f>
        <v>27108.692468848694</v>
      </c>
      <c r="K146">
        <f>IF((B146&lt;INDEX(extract[GUARANTEE_END], 1)),INDEX(extract[CURRENT_RATE], 1),INDEX(extract[MINIMUM_RATE], 1))</f>
        <v>0.01</v>
      </c>
      <c r="L146">
        <f t="shared" si="31"/>
        <v>22.487693632998756</v>
      </c>
      <c r="M146">
        <f t="shared" si="32"/>
        <v>18.548737473575798</v>
      </c>
      <c r="N146">
        <f>IF((A146=0),INDEX(extract[AVAILABLE_FPWD], 1),(IF(MOD(C146, 12)=0,J146*INDEX(extract[FREE_PWD_PERCENT], 1),0)))</f>
        <v>0</v>
      </c>
      <c r="O146">
        <f>IF((D146&lt;=INDEX(surr_charge_sch_0[POLICY_YEAR],COUNTA(surr_charge_sch_0[POLICY_YEAR]))),INDEX(surr_charge_sch_0[SURRENDER_CHARGE_PERCENT],MATCH(D146, surr_charge_sch_0[POLICY_YEAR])),INDEX(surr_charge_sch_0[SURRENDER_CHARGE_PERCENT],COUNTA(surr_charge_sch_0[SURRENDER_CHARGE_PERCENT])))</f>
        <v>0</v>
      </c>
      <c r="P146">
        <f t="shared" si="33"/>
        <v>0</v>
      </c>
      <c r="Q146">
        <f t="shared" si="34"/>
        <v>27108.692468848694</v>
      </c>
      <c r="R146">
        <f t="shared" si="35"/>
        <v>0</v>
      </c>
      <c r="S146">
        <f t="shared" si="36"/>
        <v>27108.692468848694</v>
      </c>
      <c r="T146">
        <f t="shared" si="37"/>
        <v>16451.132757401774</v>
      </c>
      <c r="U146">
        <f t="shared" si="38"/>
        <v>65316.195138523406</v>
      </c>
      <c r="V146">
        <f t="shared" si="39"/>
        <v>2587.9694495567269</v>
      </c>
      <c r="W146">
        <f t="shared" si="40"/>
        <v>84355.2973454819</v>
      </c>
      <c r="X146">
        <f t="shared" si="41"/>
        <v>96310.79063983573</v>
      </c>
    </row>
    <row r="147" spans="1:24" x14ac:dyDescent="0.3">
      <c r="A147">
        <v>145</v>
      </c>
      <c r="B147">
        <f>IF(A147&gt;0,EOMONTH(B146,1),INDEX(extract[VALUATION_DATE], 1))</f>
        <v>49705</v>
      </c>
      <c r="C147">
        <f>IF(A147=0,DAYS360(INDEX(extract[ISSUE_DATE], 1),B147)/30,C146+1)</f>
        <v>163</v>
      </c>
      <c r="D147">
        <f t="shared" si="28"/>
        <v>14</v>
      </c>
      <c r="E147">
        <f>INDEX(extract[ISSUE_AGE], 1)+D147-1</f>
        <v>61</v>
      </c>
      <c r="F147">
        <f>INDEX(mortality_0[PROBABILITY],MATCH(E147, mortality_0[AGE]))</f>
        <v>8.1800000000000015E-3</v>
      </c>
      <c r="G147">
        <f t="shared" si="29"/>
        <v>6.842357850674885E-4</v>
      </c>
      <c r="H147">
        <f>INDEX(valuation_rate_0[rate],0+1)</f>
        <v>4.2500000000000003E-2</v>
      </c>
      <c r="I147">
        <f t="shared" si="30"/>
        <v>0.60475699113865833</v>
      </c>
      <c r="J147">
        <f>IF(A147&gt;0,J146+L146-M146-N146,INDEX(extract[FUND_VALUE], 1))</f>
        <v>27112.63142500812</v>
      </c>
      <c r="K147">
        <f>IF((B147&lt;INDEX(extract[GUARANTEE_END], 1)),INDEX(extract[CURRENT_RATE], 1),INDEX(extract[MINIMUM_RATE], 1))</f>
        <v>0.01</v>
      </c>
      <c r="L147">
        <f t="shared" si="31"/>
        <v>22.490961147263736</v>
      </c>
      <c r="M147">
        <f t="shared" si="32"/>
        <v>18.55143264833589</v>
      </c>
      <c r="N147">
        <f>IF((A147=0),INDEX(extract[AVAILABLE_FPWD], 1),(IF(MOD(C147, 12)=0,J147*INDEX(extract[FREE_PWD_PERCENT], 1),0)))</f>
        <v>0</v>
      </c>
      <c r="O147">
        <f>IF((D147&lt;=INDEX(surr_charge_sch_0[POLICY_YEAR],COUNTA(surr_charge_sch_0[POLICY_YEAR]))),INDEX(surr_charge_sch_0[SURRENDER_CHARGE_PERCENT],MATCH(D147, surr_charge_sch_0[POLICY_YEAR])),INDEX(surr_charge_sch_0[SURRENDER_CHARGE_PERCENT],COUNTA(surr_charge_sch_0[SURRENDER_CHARGE_PERCENT])))</f>
        <v>0</v>
      </c>
      <c r="P147">
        <f t="shared" si="33"/>
        <v>0</v>
      </c>
      <c r="Q147">
        <f t="shared" si="34"/>
        <v>27112.63142500812</v>
      </c>
      <c r="R147">
        <f t="shared" si="35"/>
        <v>0</v>
      </c>
      <c r="S147">
        <f t="shared" si="36"/>
        <v>27112.63142500812</v>
      </c>
      <c r="T147">
        <f t="shared" si="37"/>
        <v>16396.553402439346</v>
      </c>
      <c r="U147">
        <f t="shared" si="38"/>
        <v>65316.195138523406</v>
      </c>
      <c r="V147">
        <f t="shared" si="39"/>
        <v>2599.225903294237</v>
      </c>
      <c r="W147">
        <f t="shared" si="40"/>
        <v>84311.974444256994</v>
      </c>
      <c r="X147">
        <f t="shared" si="41"/>
        <v>96310.79063983573</v>
      </c>
    </row>
    <row r="148" spans="1:24" x14ac:dyDescent="0.3">
      <c r="A148">
        <v>146</v>
      </c>
      <c r="B148">
        <f>IF(A148&gt;0,EOMONTH(B147,1),INDEX(extract[VALUATION_DATE], 1))</f>
        <v>49734</v>
      </c>
      <c r="C148">
        <f>IF(A148=0,DAYS360(INDEX(extract[ISSUE_DATE], 1),B148)/30,C147+1)</f>
        <v>164</v>
      </c>
      <c r="D148">
        <f t="shared" si="28"/>
        <v>14</v>
      </c>
      <c r="E148">
        <f>INDEX(extract[ISSUE_AGE], 1)+D148-1</f>
        <v>61</v>
      </c>
      <c r="F148">
        <f>INDEX(mortality_0[PROBABILITY],MATCH(E148, mortality_0[AGE]))</f>
        <v>8.1800000000000015E-3</v>
      </c>
      <c r="G148">
        <f t="shared" si="29"/>
        <v>6.842357850674885E-4</v>
      </c>
      <c r="H148">
        <f>INDEX(valuation_rate_0[rate],0+1)</f>
        <v>4.2500000000000003E-2</v>
      </c>
      <c r="I148">
        <f t="shared" si="30"/>
        <v>0.60266304141247806</v>
      </c>
      <c r="J148">
        <f>IF(A148&gt;0,J147+L147-M147-N147,INDEX(extract[FUND_VALUE], 1))</f>
        <v>27116.570953507049</v>
      </c>
      <c r="K148">
        <f>IF((B148&lt;INDEX(extract[GUARANTEE_END], 1)),INDEX(extract[CURRENT_RATE], 1),INDEX(extract[MINIMUM_RATE], 1))</f>
        <v>0.01</v>
      </c>
      <c r="L148">
        <f t="shared" si="31"/>
        <v>22.494229136306153</v>
      </c>
      <c r="M148">
        <f t="shared" si="32"/>
        <v>18.554128214711152</v>
      </c>
      <c r="N148">
        <f>IF((A148=0),INDEX(extract[AVAILABLE_FPWD], 1),(IF(MOD(C148, 12)=0,J148*INDEX(extract[FREE_PWD_PERCENT], 1),0)))</f>
        <v>0</v>
      </c>
      <c r="O148">
        <f>IF((D148&lt;=INDEX(surr_charge_sch_0[POLICY_YEAR],COUNTA(surr_charge_sch_0[POLICY_YEAR]))),INDEX(surr_charge_sch_0[SURRENDER_CHARGE_PERCENT],MATCH(D148, surr_charge_sch_0[POLICY_YEAR])),INDEX(surr_charge_sch_0[SURRENDER_CHARGE_PERCENT],COUNTA(surr_charge_sch_0[SURRENDER_CHARGE_PERCENT])))</f>
        <v>0</v>
      </c>
      <c r="P148">
        <f t="shared" si="33"/>
        <v>0</v>
      </c>
      <c r="Q148">
        <f t="shared" si="34"/>
        <v>27116.570953507049</v>
      </c>
      <c r="R148">
        <f t="shared" si="35"/>
        <v>0</v>
      </c>
      <c r="S148">
        <f t="shared" si="36"/>
        <v>27116.570953507049</v>
      </c>
      <c r="T148">
        <f t="shared" si="37"/>
        <v>16342.155123517818</v>
      </c>
      <c r="U148">
        <f t="shared" si="38"/>
        <v>65316.195138523406</v>
      </c>
      <c r="V148">
        <f t="shared" si="39"/>
        <v>2610.4450118839559</v>
      </c>
      <c r="W148">
        <f t="shared" si="40"/>
        <v>84268.795273925178</v>
      </c>
      <c r="X148">
        <f t="shared" si="41"/>
        <v>96310.79063983573</v>
      </c>
    </row>
    <row r="149" spans="1:24" x14ac:dyDescent="0.3">
      <c r="A149">
        <v>147</v>
      </c>
      <c r="B149">
        <f>IF(A149&gt;0,EOMONTH(B148,1),INDEX(extract[VALUATION_DATE], 1))</f>
        <v>49765</v>
      </c>
      <c r="C149">
        <f>IF(A149=0,DAYS360(INDEX(extract[ISSUE_DATE], 1),B149)/30,C148+1)</f>
        <v>165</v>
      </c>
      <c r="D149">
        <f t="shared" si="28"/>
        <v>14</v>
      </c>
      <c r="E149">
        <f>INDEX(extract[ISSUE_AGE], 1)+D149-1</f>
        <v>61</v>
      </c>
      <c r="F149">
        <f>INDEX(mortality_0[PROBABILITY],MATCH(E149, mortality_0[AGE]))</f>
        <v>8.1800000000000015E-3</v>
      </c>
      <c r="G149">
        <f t="shared" si="29"/>
        <v>6.842357850674885E-4</v>
      </c>
      <c r="H149">
        <f>INDEX(valuation_rate_0[rate],0+1)</f>
        <v>4.2500000000000003E-2</v>
      </c>
      <c r="I149">
        <f t="shared" si="30"/>
        <v>0.60057634191328158</v>
      </c>
      <c r="J149">
        <f>IF(A149&gt;0,J148+L148-M148-N148,INDEX(extract[FUND_VALUE], 1))</f>
        <v>27120.511054428647</v>
      </c>
      <c r="K149">
        <f>IF((B149&lt;INDEX(extract[GUARANTEE_END], 1)),INDEX(extract[CURRENT_RATE], 1),INDEX(extract[MINIMUM_RATE], 1))</f>
        <v>0.01</v>
      </c>
      <c r="L149">
        <f t="shared" si="31"/>
        <v>22.497497600194986</v>
      </c>
      <c r="M149">
        <f t="shared" si="32"/>
        <v>18.556824172758486</v>
      </c>
      <c r="N149">
        <f>IF((A149=0),INDEX(extract[AVAILABLE_FPWD], 1),(IF(MOD(C149, 12)=0,J149*INDEX(extract[FREE_PWD_PERCENT], 1),0)))</f>
        <v>0</v>
      </c>
      <c r="O149">
        <f>IF((D149&lt;=INDEX(surr_charge_sch_0[POLICY_YEAR],COUNTA(surr_charge_sch_0[POLICY_YEAR]))),INDEX(surr_charge_sch_0[SURRENDER_CHARGE_PERCENT],MATCH(D149, surr_charge_sch_0[POLICY_YEAR])),INDEX(surr_charge_sch_0[SURRENDER_CHARGE_PERCENT],COUNTA(surr_charge_sch_0[SURRENDER_CHARGE_PERCENT])))</f>
        <v>0</v>
      </c>
      <c r="P149">
        <f t="shared" si="33"/>
        <v>0</v>
      </c>
      <c r="Q149">
        <f t="shared" si="34"/>
        <v>27120.511054428647</v>
      </c>
      <c r="R149">
        <f t="shared" si="35"/>
        <v>0</v>
      </c>
      <c r="S149">
        <f t="shared" si="36"/>
        <v>27120.511054428647</v>
      </c>
      <c r="T149">
        <f t="shared" si="37"/>
        <v>16287.937319887471</v>
      </c>
      <c r="U149">
        <f t="shared" si="38"/>
        <v>65316.195138523406</v>
      </c>
      <c r="V149">
        <f t="shared" si="39"/>
        <v>2621.6268992245909</v>
      </c>
      <c r="W149">
        <f t="shared" si="40"/>
        <v>84225.75935763547</v>
      </c>
      <c r="X149">
        <f t="shared" si="41"/>
        <v>96310.79063983573</v>
      </c>
    </row>
    <row r="150" spans="1:24" x14ac:dyDescent="0.3">
      <c r="A150">
        <v>148</v>
      </c>
      <c r="B150">
        <f>IF(A150&gt;0,EOMONTH(B149,1),INDEX(extract[VALUATION_DATE], 1))</f>
        <v>49795</v>
      </c>
      <c r="C150">
        <f>IF(A150=0,DAYS360(INDEX(extract[ISSUE_DATE], 1),B150)/30,C149+1)</f>
        <v>166</v>
      </c>
      <c r="D150">
        <f t="shared" si="28"/>
        <v>14</v>
      </c>
      <c r="E150">
        <f>INDEX(extract[ISSUE_AGE], 1)+D150-1</f>
        <v>61</v>
      </c>
      <c r="F150">
        <f>INDEX(mortality_0[PROBABILITY],MATCH(E150, mortality_0[AGE]))</f>
        <v>8.1800000000000015E-3</v>
      </c>
      <c r="G150">
        <f t="shared" si="29"/>
        <v>6.842357850674885E-4</v>
      </c>
      <c r="H150">
        <f>INDEX(valuation_rate_0[rate],0+1)</f>
        <v>4.2500000000000003E-2</v>
      </c>
      <c r="I150">
        <f t="shared" si="30"/>
        <v>0.59849686753741393</v>
      </c>
      <c r="J150">
        <f>IF(A150&gt;0,J149+L149-M149-N149,INDEX(extract[FUND_VALUE], 1))</f>
        <v>27124.451727856082</v>
      </c>
      <c r="K150">
        <f>IF((B150&lt;INDEX(extract[GUARANTEE_END], 1)),INDEX(extract[CURRENT_RATE], 1),INDEX(extract[MINIMUM_RATE], 1))</f>
        <v>0.01</v>
      </c>
      <c r="L150">
        <f t="shared" si="31"/>
        <v>22.500766538999237</v>
      </c>
      <c r="M150">
        <f t="shared" si="32"/>
        <v>18.5595205225348</v>
      </c>
      <c r="N150">
        <f>IF((A150=0),INDEX(extract[AVAILABLE_FPWD], 1),(IF(MOD(C150, 12)=0,J150*INDEX(extract[FREE_PWD_PERCENT], 1),0)))</f>
        <v>0</v>
      </c>
      <c r="O150">
        <f>IF((D150&lt;=INDEX(surr_charge_sch_0[POLICY_YEAR],COUNTA(surr_charge_sch_0[POLICY_YEAR]))),INDEX(surr_charge_sch_0[SURRENDER_CHARGE_PERCENT],MATCH(D150, surr_charge_sch_0[POLICY_YEAR])),INDEX(surr_charge_sch_0[SURRENDER_CHARGE_PERCENT],COUNTA(surr_charge_sch_0[SURRENDER_CHARGE_PERCENT])))</f>
        <v>0</v>
      </c>
      <c r="P150">
        <f t="shared" si="33"/>
        <v>0</v>
      </c>
      <c r="Q150">
        <f t="shared" si="34"/>
        <v>27124.451727856082</v>
      </c>
      <c r="R150">
        <f t="shared" si="35"/>
        <v>0</v>
      </c>
      <c r="S150">
        <f t="shared" si="36"/>
        <v>27124.451727856082</v>
      </c>
      <c r="T150">
        <f t="shared" si="37"/>
        <v>16233.89939279166</v>
      </c>
      <c r="U150">
        <f t="shared" si="38"/>
        <v>65316.195138523406</v>
      </c>
      <c r="V150">
        <f t="shared" si="39"/>
        <v>2632.7716888037944</v>
      </c>
      <c r="W150">
        <f t="shared" si="40"/>
        <v>84182.866220118856</v>
      </c>
      <c r="X150">
        <f t="shared" si="41"/>
        <v>96310.79063983573</v>
      </c>
    </row>
    <row r="151" spans="1:24" x14ac:dyDescent="0.3">
      <c r="A151">
        <v>149</v>
      </c>
      <c r="B151">
        <f>IF(A151&gt;0,EOMONTH(B150,1),INDEX(extract[VALUATION_DATE], 1))</f>
        <v>49826</v>
      </c>
      <c r="C151">
        <f>IF(A151=0,DAYS360(INDEX(extract[ISSUE_DATE], 1),B151)/30,C150+1)</f>
        <v>167</v>
      </c>
      <c r="D151">
        <f t="shared" si="28"/>
        <v>14</v>
      </c>
      <c r="E151">
        <f>INDEX(extract[ISSUE_AGE], 1)+D151-1</f>
        <v>61</v>
      </c>
      <c r="F151">
        <f>INDEX(mortality_0[PROBABILITY],MATCH(E151, mortality_0[AGE]))</f>
        <v>8.1800000000000015E-3</v>
      </c>
      <c r="G151">
        <f t="shared" si="29"/>
        <v>6.842357850674885E-4</v>
      </c>
      <c r="H151">
        <f>INDEX(valuation_rate_0[rate],0+1)</f>
        <v>4.2500000000000003E-2</v>
      </c>
      <c r="I151">
        <f t="shared" si="30"/>
        <v>0.59642459326814079</v>
      </c>
      <c r="J151">
        <f>IF(A151&gt;0,J150+L150-M150-N150,INDEX(extract[FUND_VALUE], 1))</f>
        <v>27128.392973872546</v>
      </c>
      <c r="K151">
        <f>IF((B151&lt;INDEX(extract[GUARANTEE_END], 1)),INDEX(extract[CURRENT_RATE], 1),INDEX(extract[MINIMUM_RATE], 1))</f>
        <v>0.01</v>
      </c>
      <c r="L151">
        <f t="shared" si="31"/>
        <v>22.504035952787905</v>
      </c>
      <c r="M151">
        <f t="shared" si="32"/>
        <v>18.562217264097022</v>
      </c>
      <c r="N151">
        <f>IF((A151=0),INDEX(extract[AVAILABLE_FPWD], 1),(IF(MOD(C151, 12)=0,J151*INDEX(extract[FREE_PWD_PERCENT], 1),0)))</f>
        <v>0</v>
      </c>
      <c r="O151">
        <f>IF((D151&lt;=INDEX(surr_charge_sch_0[POLICY_YEAR],COUNTA(surr_charge_sch_0[POLICY_YEAR]))),INDEX(surr_charge_sch_0[SURRENDER_CHARGE_PERCENT],MATCH(D151, surr_charge_sch_0[POLICY_YEAR])),INDEX(surr_charge_sch_0[SURRENDER_CHARGE_PERCENT],COUNTA(surr_charge_sch_0[SURRENDER_CHARGE_PERCENT])))</f>
        <v>0</v>
      </c>
      <c r="P151">
        <f t="shared" si="33"/>
        <v>0</v>
      </c>
      <c r="Q151">
        <f t="shared" si="34"/>
        <v>27128.392973872546</v>
      </c>
      <c r="R151">
        <f t="shared" si="35"/>
        <v>0</v>
      </c>
      <c r="S151">
        <f t="shared" si="36"/>
        <v>27128.392973872546</v>
      </c>
      <c r="T151">
        <f t="shared" si="37"/>
        <v>16180.040745460221</v>
      </c>
      <c r="U151">
        <f t="shared" si="38"/>
        <v>65316.195138523406</v>
      </c>
      <c r="V151">
        <f t="shared" si="39"/>
        <v>2643.879503699528</v>
      </c>
      <c r="W151">
        <f t="shared" si="40"/>
        <v>84140.115387683152</v>
      </c>
      <c r="X151">
        <f t="shared" si="41"/>
        <v>96310.79063983573</v>
      </c>
    </row>
    <row r="152" spans="1:24" x14ac:dyDescent="0.3">
      <c r="A152">
        <v>150</v>
      </c>
      <c r="B152">
        <f>IF(A152&gt;0,EOMONTH(B151,1),INDEX(extract[VALUATION_DATE], 1))</f>
        <v>49856</v>
      </c>
      <c r="C152">
        <f>IF(A152=0,DAYS360(INDEX(extract[ISSUE_DATE], 1),B152)/30,C151+1)</f>
        <v>168</v>
      </c>
      <c r="D152">
        <f t="shared" si="28"/>
        <v>15</v>
      </c>
      <c r="E152">
        <f>INDEX(extract[ISSUE_AGE], 1)+D152-1</f>
        <v>62</v>
      </c>
      <c r="F152">
        <f>INDEX(mortality_0[PROBABILITY],MATCH(E152, mortality_0[AGE]))</f>
        <v>8.8839999999999995E-3</v>
      </c>
      <c r="G152">
        <f t="shared" si="29"/>
        <v>7.4336506893846188E-4</v>
      </c>
      <c r="H152">
        <f>INDEX(valuation_rate_0[rate],0+1)</f>
        <v>4.2500000000000003E-2</v>
      </c>
      <c r="I152">
        <f t="shared" si="30"/>
        <v>0.59435949417534728</v>
      </c>
      <c r="J152">
        <f>IF(A152&gt;0,J151+L151-M151-N151,INDEX(extract[FUND_VALUE], 1))</f>
        <v>27132.334792561236</v>
      </c>
      <c r="K152">
        <f>IF((B152&lt;INDEX(extract[GUARANTEE_END], 1)),INDEX(extract[CURRENT_RATE], 1),INDEX(extract[MINIMUM_RATE], 1))</f>
        <v>0.01</v>
      </c>
      <c r="L152">
        <f t="shared" si="31"/>
        <v>22.507305841630018</v>
      </c>
      <c r="M152">
        <f t="shared" si="32"/>
        <v>20.16922992353371</v>
      </c>
      <c r="N152">
        <f>IF((A152=0),INDEX(extract[AVAILABLE_FPWD], 1),(IF(MOD(C152, 12)=0,J152*INDEX(extract[FREE_PWD_PERCENT], 1),0)))</f>
        <v>2713.2334792561237</v>
      </c>
      <c r="O152">
        <f>IF((D152&lt;=INDEX(surr_charge_sch_0[POLICY_YEAR],COUNTA(surr_charge_sch_0[POLICY_YEAR]))),INDEX(surr_charge_sch_0[SURRENDER_CHARGE_PERCENT],MATCH(D152, surr_charge_sch_0[POLICY_YEAR])),INDEX(surr_charge_sch_0[SURRENDER_CHARGE_PERCENT],COUNTA(surr_charge_sch_0[SURRENDER_CHARGE_PERCENT])))</f>
        <v>0</v>
      </c>
      <c r="P152">
        <f t="shared" si="33"/>
        <v>2713.2334792561237</v>
      </c>
      <c r="Q152">
        <f t="shared" si="34"/>
        <v>24419.101313305113</v>
      </c>
      <c r="R152">
        <f t="shared" si="35"/>
        <v>0</v>
      </c>
      <c r="S152">
        <f t="shared" si="36"/>
        <v>27132.334792561236</v>
      </c>
      <c r="T152">
        <f t="shared" si="37"/>
        <v>16126.360783102873</v>
      </c>
      <c r="U152">
        <f t="shared" si="38"/>
        <v>65316.195138523406</v>
      </c>
      <c r="V152">
        <f t="shared" si="39"/>
        <v>2654.950466581422</v>
      </c>
      <c r="W152">
        <f t="shared" si="40"/>
        <v>84097.506388207694</v>
      </c>
      <c r="X152">
        <f t="shared" si="41"/>
        <v>96310.79063983573</v>
      </c>
    </row>
    <row r="153" spans="1:24" x14ac:dyDescent="0.3">
      <c r="A153">
        <v>151</v>
      </c>
      <c r="B153">
        <f>IF(A153&gt;0,EOMONTH(B152,1),INDEX(extract[VALUATION_DATE], 1))</f>
        <v>49887</v>
      </c>
      <c r="C153">
        <f>IF(A153=0,DAYS360(INDEX(extract[ISSUE_DATE], 1),B153)/30,C152+1)</f>
        <v>169</v>
      </c>
      <c r="D153">
        <f t="shared" si="28"/>
        <v>15</v>
      </c>
      <c r="E153">
        <f>INDEX(extract[ISSUE_AGE], 1)+D153-1</f>
        <v>62</v>
      </c>
      <c r="F153">
        <f>INDEX(mortality_0[PROBABILITY],MATCH(E153, mortality_0[AGE]))</f>
        <v>8.8839999999999995E-3</v>
      </c>
      <c r="G153">
        <f t="shared" si="29"/>
        <v>7.4336506893846188E-4</v>
      </c>
      <c r="H153">
        <f>INDEX(valuation_rate_0[rate],0+1)</f>
        <v>4.2500000000000003E-2</v>
      </c>
      <c r="I153">
        <f t="shared" si="30"/>
        <v>0.59230154541523816</v>
      </c>
      <c r="J153">
        <f>IF(A153&gt;0,J152+L152-M152-N152,INDEX(extract[FUND_VALUE], 1))</f>
        <v>24421.439389223211</v>
      </c>
      <c r="K153">
        <f>IF((B153&lt;INDEX(extract[GUARANTEE_END], 1)),INDEX(extract[CURRENT_RATE], 1),INDEX(extract[MINIMUM_RATE], 1))</f>
        <v>0.01</v>
      </c>
      <c r="L153">
        <f t="shared" si="31"/>
        <v>20.258514780555313</v>
      </c>
      <c r="M153">
        <f t="shared" si="32"/>
        <v>18.15404497514638</v>
      </c>
      <c r="N153">
        <f>IF((A153=0),INDEX(extract[AVAILABLE_FPWD], 1),(IF(MOD(C153, 12)=0,J153*INDEX(extract[FREE_PWD_PERCENT], 1),0)))</f>
        <v>0</v>
      </c>
      <c r="O153">
        <f>IF((D153&lt;=INDEX(surr_charge_sch_0[POLICY_YEAR],COUNTA(surr_charge_sch_0[POLICY_YEAR]))),INDEX(surr_charge_sch_0[SURRENDER_CHARGE_PERCENT],MATCH(D153, surr_charge_sch_0[POLICY_YEAR])),INDEX(surr_charge_sch_0[SURRENDER_CHARGE_PERCENT],COUNTA(surr_charge_sch_0[SURRENDER_CHARGE_PERCENT])))</f>
        <v>0</v>
      </c>
      <c r="P153">
        <f t="shared" si="33"/>
        <v>0</v>
      </c>
      <c r="Q153">
        <f t="shared" si="34"/>
        <v>24421.439389223211</v>
      </c>
      <c r="R153">
        <f t="shared" si="35"/>
        <v>0</v>
      </c>
      <c r="S153">
        <f t="shared" si="36"/>
        <v>24421.439389223211</v>
      </c>
      <c r="T153">
        <f t="shared" si="37"/>
        <v>14464.856291501477</v>
      </c>
      <c r="U153">
        <f t="shared" si="38"/>
        <v>66928.8312168337</v>
      </c>
      <c r="V153">
        <f t="shared" si="39"/>
        <v>2666.9382398766797</v>
      </c>
      <c r="W153">
        <f t="shared" si="40"/>
        <v>84060.625748211853</v>
      </c>
      <c r="X153">
        <f t="shared" si="41"/>
        <v>96310.79063983573</v>
      </c>
    </row>
    <row r="154" spans="1:24" x14ac:dyDescent="0.3">
      <c r="A154">
        <v>152</v>
      </c>
      <c r="B154">
        <f>IF(A154&gt;0,EOMONTH(B153,1),INDEX(extract[VALUATION_DATE], 1))</f>
        <v>49918</v>
      </c>
      <c r="C154">
        <f>IF(A154=0,DAYS360(INDEX(extract[ISSUE_DATE], 1),B154)/30,C153+1)</f>
        <v>170</v>
      </c>
      <c r="D154">
        <f t="shared" si="28"/>
        <v>15</v>
      </c>
      <c r="E154">
        <f>INDEX(extract[ISSUE_AGE], 1)+D154-1</f>
        <v>62</v>
      </c>
      <c r="F154">
        <f>INDEX(mortality_0[PROBABILITY],MATCH(E154, mortality_0[AGE]))</f>
        <v>8.8839999999999995E-3</v>
      </c>
      <c r="G154">
        <f t="shared" si="29"/>
        <v>7.4336506893846188E-4</v>
      </c>
      <c r="H154">
        <f>INDEX(valuation_rate_0[rate],0+1)</f>
        <v>4.2500000000000003E-2</v>
      </c>
      <c r="I154">
        <f t="shared" si="30"/>
        <v>0.59025072223003916</v>
      </c>
      <c r="J154">
        <f>IF(A154&gt;0,J153+L153-M153-N153,INDEX(extract[FUND_VALUE], 1))</f>
        <v>24423.543859028621</v>
      </c>
      <c r="K154">
        <f>IF((B154&lt;INDEX(extract[GUARANTEE_END], 1)),INDEX(extract[CURRENT_RATE], 1),INDEX(extract[MINIMUM_RATE], 1))</f>
        <v>0.01</v>
      </c>
      <c r="L154">
        <f t="shared" si="31"/>
        <v>20.260260518469391</v>
      </c>
      <c r="M154">
        <f t="shared" si="32"/>
        <v>18.15560936448836</v>
      </c>
      <c r="N154">
        <f>IF((A154=0),INDEX(extract[AVAILABLE_FPWD], 1),(IF(MOD(C154, 12)=0,J154*INDEX(extract[FREE_PWD_PERCENT], 1),0)))</f>
        <v>0</v>
      </c>
      <c r="O154">
        <f>IF((D154&lt;=INDEX(surr_charge_sch_0[POLICY_YEAR],COUNTA(surr_charge_sch_0[POLICY_YEAR]))),INDEX(surr_charge_sch_0[SURRENDER_CHARGE_PERCENT],MATCH(D154, surr_charge_sch_0[POLICY_YEAR])),INDEX(surr_charge_sch_0[SURRENDER_CHARGE_PERCENT],COUNTA(surr_charge_sch_0[SURRENDER_CHARGE_PERCENT])))</f>
        <v>0</v>
      </c>
      <c r="P154">
        <f t="shared" si="33"/>
        <v>0</v>
      </c>
      <c r="Q154">
        <f t="shared" si="34"/>
        <v>24423.543859028621</v>
      </c>
      <c r="R154">
        <f t="shared" si="35"/>
        <v>0</v>
      </c>
      <c r="S154">
        <f t="shared" si="36"/>
        <v>24423.543859028621</v>
      </c>
      <c r="T154">
        <f t="shared" si="37"/>
        <v>14416.014402208681</v>
      </c>
      <c r="U154">
        <f t="shared" si="38"/>
        <v>66928.8312168337</v>
      </c>
      <c r="V154">
        <f t="shared" si="39"/>
        <v>2677.6909087709969</v>
      </c>
      <c r="W154">
        <f t="shared" si="40"/>
        <v>84022.536527813369</v>
      </c>
      <c r="X154">
        <f t="shared" si="41"/>
        <v>96310.79063983573</v>
      </c>
    </row>
    <row r="155" spans="1:24" x14ac:dyDescent="0.3">
      <c r="A155">
        <v>153</v>
      </c>
      <c r="B155">
        <f>IF(A155&gt;0,EOMONTH(B154,1),INDEX(extract[VALUATION_DATE], 1))</f>
        <v>49948</v>
      </c>
      <c r="C155">
        <f>IF(A155=0,DAYS360(INDEX(extract[ISSUE_DATE], 1),B155)/30,C154+1)</f>
        <v>171</v>
      </c>
      <c r="D155">
        <f t="shared" si="28"/>
        <v>15</v>
      </c>
      <c r="E155">
        <f>INDEX(extract[ISSUE_AGE], 1)+D155-1</f>
        <v>62</v>
      </c>
      <c r="F155">
        <f>INDEX(mortality_0[PROBABILITY],MATCH(E155, mortality_0[AGE]))</f>
        <v>8.8839999999999995E-3</v>
      </c>
      <c r="G155">
        <f t="shared" si="29"/>
        <v>7.4336506893846188E-4</v>
      </c>
      <c r="H155">
        <f>INDEX(valuation_rate_0[rate],0+1)</f>
        <v>4.2500000000000003E-2</v>
      </c>
      <c r="I155">
        <f t="shared" si="30"/>
        <v>0.58820699994769865</v>
      </c>
      <c r="J155">
        <f>IF(A155&gt;0,J154+L154-M154-N154,INDEX(extract[FUND_VALUE], 1))</f>
        <v>24425.648510182604</v>
      </c>
      <c r="K155">
        <f>IF((B155&lt;INDEX(extract[GUARANTEE_END], 1)),INDEX(extract[CURRENT_RATE], 1),INDEX(extract[MINIMUM_RATE], 1))</f>
        <v>0.01</v>
      </c>
      <c r="L155">
        <f t="shared" si="31"/>
        <v>20.262006406819022</v>
      </c>
      <c r="M155">
        <f t="shared" si="32"/>
        <v>18.157173888638528</v>
      </c>
      <c r="N155">
        <f>IF((A155=0),INDEX(extract[AVAILABLE_FPWD], 1),(IF(MOD(C155, 12)=0,J155*INDEX(extract[FREE_PWD_PERCENT], 1),0)))</f>
        <v>0</v>
      </c>
      <c r="O155">
        <f>IF((D155&lt;=INDEX(surr_charge_sch_0[POLICY_YEAR],COUNTA(surr_charge_sch_0[POLICY_YEAR]))),INDEX(surr_charge_sch_0[SURRENDER_CHARGE_PERCENT],MATCH(D155, surr_charge_sch_0[POLICY_YEAR])),INDEX(surr_charge_sch_0[SURRENDER_CHARGE_PERCENT],COUNTA(surr_charge_sch_0[SURRENDER_CHARGE_PERCENT])))</f>
        <v>0</v>
      </c>
      <c r="P155">
        <f t="shared" si="33"/>
        <v>0</v>
      </c>
      <c r="Q155">
        <f t="shared" si="34"/>
        <v>24425.648510182604</v>
      </c>
      <c r="R155">
        <f t="shared" si="35"/>
        <v>0</v>
      </c>
      <c r="S155">
        <f t="shared" si="36"/>
        <v>24425.648510182604</v>
      </c>
      <c r="T155">
        <f t="shared" si="37"/>
        <v>14367.337431951484</v>
      </c>
      <c r="U155">
        <f t="shared" si="38"/>
        <v>66928.8312168337</v>
      </c>
      <c r="V155">
        <f t="shared" si="39"/>
        <v>2688.4072703109127</v>
      </c>
      <c r="W155">
        <f t="shared" si="40"/>
        <v>83984.575919096096</v>
      </c>
      <c r="X155">
        <f t="shared" si="41"/>
        <v>96310.79063983573</v>
      </c>
    </row>
    <row r="156" spans="1:24" x14ac:dyDescent="0.3">
      <c r="A156">
        <v>154</v>
      </c>
      <c r="B156">
        <f>IF(A156&gt;0,EOMONTH(B155,1),INDEX(extract[VALUATION_DATE], 1))</f>
        <v>49979</v>
      </c>
      <c r="C156">
        <f>IF(A156=0,DAYS360(INDEX(extract[ISSUE_DATE], 1),B156)/30,C155+1)</f>
        <v>172</v>
      </c>
      <c r="D156">
        <f t="shared" si="28"/>
        <v>15</v>
      </c>
      <c r="E156">
        <f>INDEX(extract[ISSUE_AGE], 1)+D156-1</f>
        <v>62</v>
      </c>
      <c r="F156">
        <f>INDEX(mortality_0[PROBABILITY],MATCH(E156, mortality_0[AGE]))</f>
        <v>8.8839999999999995E-3</v>
      </c>
      <c r="G156">
        <f t="shared" si="29"/>
        <v>7.4336506893846188E-4</v>
      </c>
      <c r="H156">
        <f>INDEX(valuation_rate_0[rate],0+1)</f>
        <v>4.2500000000000003E-2</v>
      </c>
      <c r="I156">
        <f t="shared" si="30"/>
        <v>0.58617035398159123</v>
      </c>
      <c r="J156">
        <f>IF(A156&gt;0,J155+L155-M155-N155,INDEX(extract[FUND_VALUE], 1))</f>
        <v>24427.753342700784</v>
      </c>
      <c r="K156">
        <f>IF((B156&lt;INDEX(extract[GUARANTEE_END], 1)),INDEX(extract[CURRENT_RATE], 1),INDEX(extract[MINIMUM_RATE], 1))</f>
        <v>0.01</v>
      </c>
      <c r="L156">
        <f t="shared" si="31"/>
        <v>20.263752445617168</v>
      </c>
      <c r="M156">
        <f t="shared" si="32"/>
        <v>18.158738547608511</v>
      </c>
      <c r="N156">
        <f>IF((A156=0),INDEX(extract[AVAILABLE_FPWD], 1),(IF(MOD(C156, 12)=0,J156*INDEX(extract[FREE_PWD_PERCENT], 1),0)))</f>
        <v>0</v>
      </c>
      <c r="O156">
        <f>IF((D156&lt;=INDEX(surr_charge_sch_0[POLICY_YEAR],COUNTA(surr_charge_sch_0[POLICY_YEAR]))),INDEX(surr_charge_sch_0[SURRENDER_CHARGE_PERCENT],MATCH(D156, surr_charge_sch_0[POLICY_YEAR])),INDEX(surr_charge_sch_0[SURRENDER_CHARGE_PERCENT],COUNTA(surr_charge_sch_0[SURRENDER_CHARGE_PERCENT])))</f>
        <v>0</v>
      </c>
      <c r="P156">
        <f t="shared" si="33"/>
        <v>0</v>
      </c>
      <c r="Q156">
        <f t="shared" si="34"/>
        <v>24427.753342700784</v>
      </c>
      <c r="R156">
        <f t="shared" si="35"/>
        <v>0</v>
      </c>
      <c r="S156">
        <f t="shared" si="36"/>
        <v>24427.753342700784</v>
      </c>
      <c r="T156">
        <f t="shared" si="37"/>
        <v>14318.824823865916</v>
      </c>
      <c r="U156">
        <f t="shared" si="38"/>
        <v>66928.8312168337</v>
      </c>
      <c r="V156">
        <f t="shared" si="39"/>
        <v>2699.0874470914773</v>
      </c>
      <c r="W156">
        <f t="shared" si="40"/>
        <v>83946.743487791085</v>
      </c>
      <c r="X156">
        <f t="shared" si="41"/>
        <v>96310.79063983573</v>
      </c>
    </row>
    <row r="157" spans="1:24" x14ac:dyDescent="0.3">
      <c r="A157">
        <v>155</v>
      </c>
      <c r="B157">
        <f>IF(A157&gt;0,EOMONTH(B156,1),INDEX(extract[VALUATION_DATE], 1))</f>
        <v>50009</v>
      </c>
      <c r="C157">
        <f>IF(A157=0,DAYS360(INDEX(extract[ISSUE_DATE], 1),B157)/30,C156+1)</f>
        <v>173</v>
      </c>
      <c r="D157">
        <f t="shared" si="28"/>
        <v>15</v>
      </c>
      <c r="E157">
        <f>INDEX(extract[ISSUE_AGE], 1)+D157-1</f>
        <v>62</v>
      </c>
      <c r="F157">
        <f>INDEX(mortality_0[PROBABILITY],MATCH(E157, mortality_0[AGE]))</f>
        <v>8.8839999999999995E-3</v>
      </c>
      <c r="G157">
        <f t="shared" si="29"/>
        <v>7.4336506893846188E-4</v>
      </c>
      <c r="H157">
        <f>INDEX(valuation_rate_0[rate],0+1)</f>
        <v>4.2500000000000003E-2</v>
      </c>
      <c r="I157">
        <f t="shared" si="30"/>
        <v>0.58414075983022196</v>
      </c>
      <c r="J157">
        <f>IF(A157&gt;0,J156+L156-M156-N156,INDEX(extract[FUND_VALUE], 1))</f>
        <v>24429.858356598794</v>
      </c>
      <c r="K157">
        <f>IF((B157&lt;INDEX(extract[GUARANTEE_END], 1)),INDEX(extract[CURRENT_RATE], 1),INDEX(extract[MINIMUM_RATE], 1))</f>
        <v>0.01</v>
      </c>
      <c r="L157">
        <f t="shared" si="31"/>
        <v>20.265498634876796</v>
      </c>
      <c r="M157">
        <f t="shared" si="32"/>
        <v>18.160303341409922</v>
      </c>
      <c r="N157">
        <f>IF((A157=0),INDEX(extract[AVAILABLE_FPWD], 1),(IF(MOD(C157, 12)=0,J157*INDEX(extract[FREE_PWD_PERCENT], 1),0)))</f>
        <v>0</v>
      </c>
      <c r="O157">
        <f>IF((D157&lt;=INDEX(surr_charge_sch_0[POLICY_YEAR],COUNTA(surr_charge_sch_0[POLICY_YEAR]))),INDEX(surr_charge_sch_0[SURRENDER_CHARGE_PERCENT],MATCH(D157, surr_charge_sch_0[POLICY_YEAR])),INDEX(surr_charge_sch_0[SURRENDER_CHARGE_PERCENT],COUNTA(surr_charge_sch_0[SURRENDER_CHARGE_PERCENT])))</f>
        <v>0</v>
      </c>
      <c r="P157">
        <f t="shared" si="33"/>
        <v>0</v>
      </c>
      <c r="Q157">
        <f t="shared" si="34"/>
        <v>24429.858356598794</v>
      </c>
      <c r="R157">
        <f t="shared" si="35"/>
        <v>0</v>
      </c>
      <c r="S157">
        <f t="shared" si="36"/>
        <v>24429.858356598794</v>
      </c>
      <c r="T157">
        <f t="shared" si="37"/>
        <v>14270.476022968316</v>
      </c>
      <c r="U157">
        <f t="shared" si="38"/>
        <v>66928.8312168337</v>
      </c>
      <c r="V157">
        <f t="shared" si="39"/>
        <v>2709.7315612937882</v>
      </c>
      <c r="W157">
        <f t="shared" si="40"/>
        <v>83909.038801095798</v>
      </c>
      <c r="X157">
        <f t="shared" si="41"/>
        <v>96310.79063983573</v>
      </c>
    </row>
    <row r="158" spans="1:24" x14ac:dyDescent="0.3">
      <c r="A158">
        <v>156</v>
      </c>
      <c r="B158">
        <f>IF(A158&gt;0,EOMONTH(B157,1),INDEX(extract[VALUATION_DATE], 1))</f>
        <v>50040</v>
      </c>
      <c r="C158">
        <f>IF(A158=0,DAYS360(INDEX(extract[ISSUE_DATE], 1),B158)/30,C157+1)</f>
        <v>174</v>
      </c>
      <c r="D158">
        <f t="shared" si="28"/>
        <v>15</v>
      </c>
      <c r="E158">
        <f>INDEX(extract[ISSUE_AGE], 1)+D158-1</f>
        <v>62</v>
      </c>
      <c r="F158">
        <f>INDEX(mortality_0[PROBABILITY],MATCH(E158, mortality_0[AGE]))</f>
        <v>8.8839999999999995E-3</v>
      </c>
      <c r="G158">
        <f t="shared" si="29"/>
        <v>7.4336506893846188E-4</v>
      </c>
      <c r="H158">
        <f>INDEX(valuation_rate_0[rate],0+1)</f>
        <v>4.2500000000000003E-2</v>
      </c>
      <c r="I158">
        <f t="shared" si="30"/>
        <v>0.58211819307693113</v>
      </c>
      <c r="J158">
        <f>IF(A158&gt;0,J157+L157-M157-N157,INDEX(extract[FUND_VALUE], 1))</f>
        <v>24431.963551892259</v>
      </c>
      <c r="K158">
        <f>IF((B158&lt;INDEX(extract[GUARANTEE_END], 1)),INDEX(extract[CURRENT_RATE], 1),INDEX(extract[MINIMUM_RATE], 1))</f>
        <v>0.01</v>
      </c>
      <c r="L158">
        <f t="shared" si="31"/>
        <v>20.267244974610868</v>
      </c>
      <c r="M158">
        <f t="shared" si="32"/>
        <v>18.161868270054377</v>
      </c>
      <c r="N158">
        <f>IF((A158=0),INDEX(extract[AVAILABLE_FPWD], 1),(IF(MOD(C158, 12)=0,J158*INDEX(extract[FREE_PWD_PERCENT], 1),0)))</f>
        <v>0</v>
      </c>
      <c r="O158">
        <f>IF((D158&lt;=INDEX(surr_charge_sch_0[POLICY_YEAR],COUNTA(surr_charge_sch_0[POLICY_YEAR]))),INDEX(surr_charge_sch_0[SURRENDER_CHARGE_PERCENT],MATCH(D158, surr_charge_sch_0[POLICY_YEAR])),INDEX(surr_charge_sch_0[SURRENDER_CHARGE_PERCENT],COUNTA(surr_charge_sch_0[SURRENDER_CHARGE_PERCENT])))</f>
        <v>0</v>
      </c>
      <c r="P158">
        <f t="shared" si="33"/>
        <v>0</v>
      </c>
      <c r="Q158">
        <f t="shared" si="34"/>
        <v>24431.963551892259</v>
      </c>
      <c r="R158">
        <f t="shared" si="35"/>
        <v>0</v>
      </c>
      <c r="S158">
        <f t="shared" si="36"/>
        <v>24431.963551892259</v>
      </c>
      <c r="T158">
        <f t="shared" si="37"/>
        <v>14222.290476148963</v>
      </c>
      <c r="U158">
        <f t="shared" si="38"/>
        <v>66928.8312168337</v>
      </c>
      <c r="V158">
        <f t="shared" si="39"/>
        <v>2720.3397346863867</v>
      </c>
      <c r="W158">
        <f t="shared" si="40"/>
        <v>83871.461427669055</v>
      </c>
      <c r="X158">
        <f t="shared" si="41"/>
        <v>96310.79063983573</v>
      </c>
    </row>
    <row r="159" spans="1:24" x14ac:dyDescent="0.3">
      <c r="A159">
        <v>157</v>
      </c>
      <c r="B159">
        <f>IF(A159&gt;0,EOMONTH(B158,1),INDEX(extract[VALUATION_DATE], 1))</f>
        <v>50071</v>
      </c>
      <c r="C159">
        <f>IF(A159=0,DAYS360(INDEX(extract[ISSUE_DATE], 1),B159)/30,C158+1)</f>
        <v>175</v>
      </c>
      <c r="D159">
        <f t="shared" si="28"/>
        <v>15</v>
      </c>
      <c r="E159">
        <f>INDEX(extract[ISSUE_AGE], 1)+D159-1</f>
        <v>62</v>
      </c>
      <c r="F159">
        <f>INDEX(mortality_0[PROBABILITY],MATCH(E159, mortality_0[AGE]))</f>
        <v>8.8839999999999995E-3</v>
      </c>
      <c r="G159">
        <f t="shared" si="29"/>
        <v>7.4336506893846188E-4</v>
      </c>
      <c r="H159">
        <f>INDEX(valuation_rate_0[rate],0+1)</f>
        <v>4.2500000000000003E-2</v>
      </c>
      <c r="I159">
        <f t="shared" si="30"/>
        <v>0.58010262938960122</v>
      </c>
      <c r="J159">
        <f>IF(A159&gt;0,J158+L158-M158-N158,INDEX(extract[FUND_VALUE], 1))</f>
        <v>24434.068928596815</v>
      </c>
      <c r="K159">
        <f>IF((B159&lt;INDEX(extract[GUARANTEE_END], 1)),INDEX(extract[CURRENT_RATE], 1),INDEX(extract[MINIMUM_RATE], 1))</f>
        <v>0.01</v>
      </c>
      <c r="L159">
        <f t="shared" si="31"/>
        <v>20.268991464832354</v>
      </c>
      <c r="M159">
        <f t="shared" si="32"/>
        <v>18.163433333553499</v>
      </c>
      <c r="N159">
        <f>IF((A159=0),INDEX(extract[AVAILABLE_FPWD], 1),(IF(MOD(C159, 12)=0,J159*INDEX(extract[FREE_PWD_PERCENT], 1),0)))</f>
        <v>0</v>
      </c>
      <c r="O159">
        <f>IF((D159&lt;=INDEX(surr_charge_sch_0[POLICY_YEAR],COUNTA(surr_charge_sch_0[POLICY_YEAR]))),INDEX(surr_charge_sch_0[SURRENDER_CHARGE_PERCENT],MATCH(D159, surr_charge_sch_0[POLICY_YEAR])),INDEX(surr_charge_sch_0[SURRENDER_CHARGE_PERCENT],COUNTA(surr_charge_sch_0[SURRENDER_CHARGE_PERCENT])))</f>
        <v>0</v>
      </c>
      <c r="P159">
        <f t="shared" si="33"/>
        <v>0</v>
      </c>
      <c r="Q159">
        <f t="shared" si="34"/>
        <v>24434.068928596815</v>
      </c>
      <c r="R159">
        <f t="shared" si="35"/>
        <v>0</v>
      </c>
      <c r="S159">
        <f t="shared" si="36"/>
        <v>24434.068928596815</v>
      </c>
      <c r="T159">
        <f t="shared" si="37"/>
        <v>14174.267632165769</v>
      </c>
      <c r="U159">
        <f t="shared" si="38"/>
        <v>66928.8312168337</v>
      </c>
      <c r="V159">
        <f t="shared" si="39"/>
        <v>2730.9120886266519</v>
      </c>
      <c r="W159">
        <f t="shared" si="40"/>
        <v>83834.01093762611</v>
      </c>
      <c r="X159">
        <f t="shared" si="41"/>
        <v>96310.79063983573</v>
      </c>
    </row>
    <row r="160" spans="1:24" x14ac:dyDescent="0.3">
      <c r="A160">
        <v>158</v>
      </c>
      <c r="B160">
        <f>IF(A160&gt;0,EOMONTH(B159,1),INDEX(extract[VALUATION_DATE], 1))</f>
        <v>50099</v>
      </c>
      <c r="C160">
        <f>IF(A160=0,DAYS360(INDEX(extract[ISSUE_DATE], 1),B160)/30,C159+1)</f>
        <v>176</v>
      </c>
      <c r="D160">
        <f t="shared" si="28"/>
        <v>15</v>
      </c>
      <c r="E160">
        <f>INDEX(extract[ISSUE_AGE], 1)+D160-1</f>
        <v>62</v>
      </c>
      <c r="F160">
        <f>INDEX(mortality_0[PROBABILITY],MATCH(E160, mortality_0[AGE]))</f>
        <v>8.8839999999999995E-3</v>
      </c>
      <c r="G160">
        <f t="shared" si="29"/>
        <v>7.4336506893846188E-4</v>
      </c>
      <c r="H160">
        <f>INDEX(valuation_rate_0[rate],0+1)</f>
        <v>4.2500000000000003E-2</v>
      </c>
      <c r="I160">
        <f t="shared" si="30"/>
        <v>0.57809404452036361</v>
      </c>
      <c r="J160">
        <f>IF(A160&gt;0,J159+L159-M159-N159,INDEX(extract[FUND_VALUE], 1))</f>
        <v>24436.174486728094</v>
      </c>
      <c r="K160">
        <f>IF((B160&lt;INDEX(extract[GUARANTEE_END], 1)),INDEX(extract[CURRENT_RATE], 1),INDEX(extract[MINIMUM_RATE], 1))</f>
        <v>0.01</v>
      </c>
      <c r="L160">
        <f t="shared" si="31"/>
        <v>20.270738105554223</v>
      </c>
      <c r="M160">
        <f t="shared" si="32"/>
        <v>18.164998531918911</v>
      </c>
      <c r="N160">
        <f>IF((A160=0),INDEX(extract[AVAILABLE_FPWD], 1),(IF(MOD(C160, 12)=0,J160*INDEX(extract[FREE_PWD_PERCENT], 1),0)))</f>
        <v>0</v>
      </c>
      <c r="O160">
        <f>IF((D160&lt;=INDEX(surr_charge_sch_0[POLICY_YEAR],COUNTA(surr_charge_sch_0[POLICY_YEAR]))),INDEX(surr_charge_sch_0[SURRENDER_CHARGE_PERCENT],MATCH(D160, surr_charge_sch_0[POLICY_YEAR])),INDEX(surr_charge_sch_0[SURRENDER_CHARGE_PERCENT],COUNTA(surr_charge_sch_0[SURRENDER_CHARGE_PERCENT])))</f>
        <v>0</v>
      </c>
      <c r="P160">
        <f t="shared" si="33"/>
        <v>0</v>
      </c>
      <c r="Q160">
        <f t="shared" si="34"/>
        <v>24436.174486728094</v>
      </c>
      <c r="R160">
        <f t="shared" si="35"/>
        <v>0</v>
      </c>
      <c r="S160">
        <f t="shared" si="36"/>
        <v>24436.174486728094</v>
      </c>
      <c r="T160">
        <f t="shared" si="37"/>
        <v>14126.406941637964</v>
      </c>
      <c r="U160">
        <f t="shared" si="38"/>
        <v>66928.8312168337</v>
      </c>
      <c r="V160">
        <f t="shared" si="39"/>
        <v>2741.4487440621888</v>
      </c>
      <c r="W160">
        <f t="shared" si="40"/>
        <v>83796.686902533853</v>
      </c>
      <c r="X160">
        <f t="shared" si="41"/>
        <v>96310.79063983573</v>
      </c>
    </row>
    <row r="161" spans="1:24" x14ac:dyDescent="0.3">
      <c r="A161">
        <v>159</v>
      </c>
      <c r="B161">
        <f>IF(A161&gt;0,EOMONTH(B160,1),INDEX(extract[VALUATION_DATE], 1))</f>
        <v>50130</v>
      </c>
      <c r="C161">
        <f>IF(A161=0,DAYS360(INDEX(extract[ISSUE_DATE], 1),B161)/30,C160+1)</f>
        <v>177</v>
      </c>
      <c r="D161">
        <f t="shared" si="28"/>
        <v>15</v>
      </c>
      <c r="E161">
        <f>INDEX(extract[ISSUE_AGE], 1)+D161-1</f>
        <v>62</v>
      </c>
      <c r="F161">
        <f>INDEX(mortality_0[PROBABILITY],MATCH(E161, mortality_0[AGE]))</f>
        <v>8.8839999999999995E-3</v>
      </c>
      <c r="G161">
        <f t="shared" si="29"/>
        <v>7.4336506893846188E-4</v>
      </c>
      <c r="H161">
        <f>INDEX(valuation_rate_0[rate],0+1)</f>
        <v>4.2500000000000003E-2</v>
      </c>
      <c r="I161">
        <f t="shared" si="30"/>
        <v>0.576092414305307</v>
      </c>
      <c r="J161">
        <f>IF(A161&gt;0,J160+L160-M160-N160,INDEX(extract[FUND_VALUE], 1))</f>
        <v>24438.280226301729</v>
      </c>
      <c r="K161">
        <f>IF((B161&lt;INDEX(extract[GUARANTEE_END], 1)),INDEX(extract[CURRENT_RATE], 1),INDEX(extract[MINIMUM_RATE], 1))</f>
        <v>0.01</v>
      </c>
      <c r="L161">
        <f t="shared" si="31"/>
        <v>20.27248489678944</v>
      </c>
      <c r="M161">
        <f t="shared" si="32"/>
        <v>18.166563865162235</v>
      </c>
      <c r="N161">
        <f>IF((A161=0),INDEX(extract[AVAILABLE_FPWD], 1),(IF(MOD(C161, 12)=0,J161*INDEX(extract[FREE_PWD_PERCENT], 1),0)))</f>
        <v>0</v>
      </c>
      <c r="O161">
        <f>IF((D161&lt;=INDEX(surr_charge_sch_0[POLICY_YEAR],COUNTA(surr_charge_sch_0[POLICY_YEAR]))),INDEX(surr_charge_sch_0[SURRENDER_CHARGE_PERCENT],MATCH(D161, surr_charge_sch_0[POLICY_YEAR])),INDEX(surr_charge_sch_0[SURRENDER_CHARGE_PERCENT],COUNTA(surr_charge_sch_0[SURRENDER_CHARGE_PERCENT])))</f>
        <v>0</v>
      </c>
      <c r="P161">
        <f t="shared" si="33"/>
        <v>0</v>
      </c>
      <c r="Q161">
        <f t="shared" si="34"/>
        <v>24438.280226301729</v>
      </c>
      <c r="R161">
        <f t="shared" si="35"/>
        <v>0</v>
      </c>
      <c r="S161">
        <f t="shared" si="36"/>
        <v>24438.280226301729</v>
      </c>
      <c r="T161">
        <f t="shared" si="37"/>
        <v>14078.707857039808</v>
      </c>
      <c r="U161">
        <f t="shared" si="38"/>
        <v>66928.8312168337</v>
      </c>
      <c r="V161">
        <f t="shared" si="39"/>
        <v>2751.9498215322124</v>
      </c>
      <c r="W161">
        <f t="shared" si="40"/>
        <v>83759.488895405724</v>
      </c>
      <c r="X161">
        <f t="shared" si="41"/>
        <v>96310.79063983573</v>
      </c>
    </row>
    <row r="162" spans="1:24" x14ac:dyDescent="0.3">
      <c r="A162">
        <v>160</v>
      </c>
      <c r="B162">
        <f>IF(A162&gt;0,EOMONTH(B161,1),INDEX(extract[VALUATION_DATE], 1))</f>
        <v>50160</v>
      </c>
      <c r="C162">
        <f>IF(A162=0,DAYS360(INDEX(extract[ISSUE_DATE], 1),B162)/30,C161+1)</f>
        <v>178</v>
      </c>
      <c r="D162">
        <f t="shared" si="28"/>
        <v>15</v>
      </c>
      <c r="E162">
        <f>INDEX(extract[ISSUE_AGE], 1)+D162-1</f>
        <v>62</v>
      </c>
      <c r="F162">
        <f>INDEX(mortality_0[PROBABILITY],MATCH(E162, mortality_0[AGE]))</f>
        <v>8.8839999999999995E-3</v>
      </c>
      <c r="G162">
        <f t="shared" si="29"/>
        <v>7.4336506893846188E-4</v>
      </c>
      <c r="H162">
        <f>INDEX(valuation_rate_0[rate],0+1)</f>
        <v>4.2500000000000003E-2</v>
      </c>
      <c r="I162">
        <f t="shared" si="30"/>
        <v>0.57409771466418691</v>
      </c>
      <c r="J162">
        <f>IF(A162&gt;0,J161+L161-M161-N161,INDEX(extract[FUND_VALUE], 1))</f>
        <v>24440.386147333356</v>
      </c>
      <c r="K162">
        <f>IF((B162&lt;INDEX(extract[GUARANTEE_END], 1)),INDEX(extract[CURRENT_RATE], 1),INDEX(extract[MINIMUM_RATE], 1))</f>
        <v>0.01</v>
      </c>
      <c r="L162">
        <f t="shared" si="31"/>
        <v>20.274231838550975</v>
      </c>
      <c r="M162">
        <f t="shared" si="32"/>
        <v>18.168129333295088</v>
      </c>
      <c r="N162">
        <f>IF((A162=0),INDEX(extract[AVAILABLE_FPWD], 1),(IF(MOD(C162, 12)=0,J162*INDEX(extract[FREE_PWD_PERCENT], 1),0)))</f>
        <v>0</v>
      </c>
      <c r="O162">
        <f>IF((D162&lt;=INDEX(surr_charge_sch_0[POLICY_YEAR],COUNTA(surr_charge_sch_0[POLICY_YEAR]))),INDEX(surr_charge_sch_0[SURRENDER_CHARGE_PERCENT],MATCH(D162, surr_charge_sch_0[POLICY_YEAR])),INDEX(surr_charge_sch_0[SURRENDER_CHARGE_PERCENT],COUNTA(surr_charge_sch_0[SURRENDER_CHARGE_PERCENT])))</f>
        <v>0</v>
      </c>
      <c r="P162">
        <f t="shared" si="33"/>
        <v>0</v>
      </c>
      <c r="Q162">
        <f t="shared" si="34"/>
        <v>24440.386147333356</v>
      </c>
      <c r="R162">
        <f t="shared" si="35"/>
        <v>0</v>
      </c>
      <c r="S162">
        <f t="shared" si="36"/>
        <v>24440.386147333356</v>
      </c>
      <c r="T162">
        <f t="shared" si="37"/>
        <v>14031.169832694331</v>
      </c>
      <c r="U162">
        <f t="shared" si="38"/>
        <v>66928.8312168337</v>
      </c>
      <c r="V162">
        <f t="shared" si="39"/>
        <v>2762.4154411689251</v>
      </c>
      <c r="W162">
        <f t="shared" si="40"/>
        <v>83722.416490696953</v>
      </c>
      <c r="X162">
        <f t="shared" si="41"/>
        <v>96310.79063983573</v>
      </c>
    </row>
    <row r="163" spans="1:24" x14ac:dyDescent="0.3">
      <c r="A163">
        <v>161</v>
      </c>
      <c r="B163">
        <f>IF(A163&gt;0,EOMONTH(B162,1),INDEX(extract[VALUATION_DATE], 1))</f>
        <v>50191</v>
      </c>
      <c r="C163">
        <f>IF(A163=0,DAYS360(INDEX(extract[ISSUE_DATE], 1),B163)/30,C162+1)</f>
        <v>179</v>
      </c>
      <c r="D163">
        <f t="shared" si="28"/>
        <v>15</v>
      </c>
      <c r="E163">
        <f>INDEX(extract[ISSUE_AGE], 1)+D163-1</f>
        <v>62</v>
      </c>
      <c r="F163">
        <f>INDEX(mortality_0[PROBABILITY],MATCH(E163, mortality_0[AGE]))</f>
        <v>8.8839999999999995E-3</v>
      </c>
      <c r="G163">
        <f t="shared" si="29"/>
        <v>7.4336506893846188E-4</v>
      </c>
      <c r="H163">
        <f>INDEX(valuation_rate_0[rate],0+1)</f>
        <v>4.2500000000000003E-2</v>
      </c>
      <c r="I163">
        <f t="shared" si="30"/>
        <v>0.57210992160013585</v>
      </c>
      <c r="J163">
        <f>IF(A163&gt;0,J162+L162-M162-N162,INDEX(extract[FUND_VALUE], 1))</f>
        <v>24442.492249838611</v>
      </c>
      <c r="K163">
        <f>IF((B163&lt;INDEX(extract[GUARANTEE_END], 1)),INDEX(extract[CURRENT_RATE], 1),INDEX(extract[MINIMUM_RATE], 1))</f>
        <v>0.01</v>
      </c>
      <c r="L163">
        <f t="shared" si="31"/>
        <v>20.275978930851807</v>
      </c>
      <c r="M163">
        <f t="shared" si="32"/>
        <v>18.169694936329101</v>
      </c>
      <c r="N163">
        <f>IF((A163=0),INDEX(extract[AVAILABLE_FPWD], 1),(IF(MOD(C163, 12)=0,J163*INDEX(extract[FREE_PWD_PERCENT], 1),0)))</f>
        <v>0</v>
      </c>
      <c r="O163">
        <f>IF((D163&lt;=INDEX(surr_charge_sch_0[POLICY_YEAR],COUNTA(surr_charge_sch_0[POLICY_YEAR]))),INDEX(surr_charge_sch_0[SURRENDER_CHARGE_PERCENT],MATCH(D163, surr_charge_sch_0[POLICY_YEAR])),INDEX(surr_charge_sch_0[SURRENDER_CHARGE_PERCENT],COUNTA(surr_charge_sch_0[SURRENDER_CHARGE_PERCENT])))</f>
        <v>0</v>
      </c>
      <c r="P163">
        <f t="shared" si="33"/>
        <v>0</v>
      </c>
      <c r="Q163">
        <f t="shared" si="34"/>
        <v>24442.492249838611</v>
      </c>
      <c r="R163">
        <f t="shared" si="35"/>
        <v>0</v>
      </c>
      <c r="S163">
        <f t="shared" si="36"/>
        <v>24442.492249838611</v>
      </c>
      <c r="T163">
        <f t="shared" si="37"/>
        <v>13983.792324767097</v>
      </c>
      <c r="U163">
        <f t="shared" si="38"/>
        <v>66928.8312168337</v>
      </c>
      <c r="V163">
        <f t="shared" si="39"/>
        <v>2772.845722698893</v>
      </c>
      <c r="W163">
        <f t="shared" si="40"/>
        <v>83685.469264299696</v>
      </c>
      <c r="X163">
        <f t="shared" si="41"/>
        <v>96310.79063983573</v>
      </c>
    </row>
    <row r="164" spans="1:24" x14ac:dyDescent="0.3">
      <c r="A164">
        <v>162</v>
      </c>
      <c r="B164">
        <f>IF(A164&gt;0,EOMONTH(B163,1),INDEX(extract[VALUATION_DATE], 1))</f>
        <v>50221</v>
      </c>
      <c r="C164">
        <f>IF(A164=0,DAYS360(INDEX(extract[ISSUE_DATE], 1),B164)/30,C163+1)</f>
        <v>180</v>
      </c>
      <c r="D164">
        <f t="shared" si="28"/>
        <v>16</v>
      </c>
      <c r="E164">
        <f>INDEX(extract[ISSUE_AGE], 1)+D164-1</f>
        <v>63</v>
      </c>
      <c r="F164">
        <f>INDEX(mortality_0[PROBABILITY],MATCH(E164, mortality_0[AGE]))</f>
        <v>9.7089999999999989E-3</v>
      </c>
      <c r="G164">
        <f t="shared" si="29"/>
        <v>8.1270621287499178E-4</v>
      </c>
      <c r="H164">
        <f>INDEX(valuation_rate_0[rate],0+1)</f>
        <v>4.2500000000000003E-2</v>
      </c>
      <c r="I164">
        <f t="shared" si="30"/>
        <v>0.57012901119937465</v>
      </c>
      <c r="J164">
        <f>IF(A164&gt;0,J163+L163-M163-N163,INDEX(extract[FUND_VALUE], 1))</f>
        <v>24444.598533833134</v>
      </c>
      <c r="K164">
        <f>IF((B164&lt;INDEX(extract[GUARANTEE_END], 1)),INDEX(extract[CURRENT_RATE], 1),INDEX(extract[MINIMUM_RATE], 1))</f>
        <v>0.01</v>
      </c>
      <c r="L164">
        <f t="shared" si="31"/>
        <v>20.277726173704899</v>
      </c>
      <c r="M164">
        <f t="shared" si="32"/>
        <v>19.866277099681103</v>
      </c>
      <c r="N164">
        <f>IF((A164=0),INDEX(extract[AVAILABLE_FPWD], 1),(IF(MOD(C164, 12)=0,J164*INDEX(extract[FREE_PWD_PERCENT], 1),0)))</f>
        <v>2444.4598533833137</v>
      </c>
      <c r="O164">
        <f>IF((D164&lt;=INDEX(surr_charge_sch_0[POLICY_YEAR],COUNTA(surr_charge_sch_0[POLICY_YEAR]))),INDEX(surr_charge_sch_0[SURRENDER_CHARGE_PERCENT],MATCH(D164, surr_charge_sch_0[POLICY_YEAR])),INDEX(surr_charge_sch_0[SURRENDER_CHARGE_PERCENT],COUNTA(surr_charge_sch_0[SURRENDER_CHARGE_PERCENT])))</f>
        <v>0</v>
      </c>
      <c r="P164">
        <f t="shared" si="33"/>
        <v>2444.4598533833137</v>
      </c>
      <c r="Q164">
        <f t="shared" si="34"/>
        <v>22000.138680449822</v>
      </c>
      <c r="R164">
        <f t="shared" si="35"/>
        <v>0</v>
      </c>
      <c r="S164">
        <f t="shared" si="36"/>
        <v>24444.598533833134</v>
      </c>
      <c r="T164">
        <f t="shared" si="37"/>
        <v>13936.574791259967</v>
      </c>
      <c r="U164">
        <f t="shared" si="38"/>
        <v>66928.8312168337</v>
      </c>
      <c r="V164">
        <f t="shared" si="39"/>
        <v>2783.2407854444145</v>
      </c>
      <c r="W164">
        <f t="shared" si="40"/>
        <v>83648.646793538079</v>
      </c>
      <c r="X164">
        <f t="shared" si="41"/>
        <v>96310.79063983573</v>
      </c>
    </row>
    <row r="165" spans="1:24" x14ac:dyDescent="0.3">
      <c r="A165">
        <v>163</v>
      </c>
      <c r="B165">
        <f>IF(A165&gt;0,EOMONTH(B164,1),INDEX(extract[VALUATION_DATE], 1))</f>
        <v>50252</v>
      </c>
      <c r="C165">
        <f>IF(A165=0,DAYS360(INDEX(extract[ISSUE_DATE], 1),B165)/30,C164+1)</f>
        <v>181</v>
      </c>
      <c r="D165">
        <f t="shared" si="28"/>
        <v>16</v>
      </c>
      <c r="E165">
        <f>INDEX(extract[ISSUE_AGE], 1)+D165-1</f>
        <v>63</v>
      </c>
      <c r="F165">
        <f>INDEX(mortality_0[PROBABILITY],MATCH(E165, mortality_0[AGE]))</f>
        <v>9.7089999999999989E-3</v>
      </c>
      <c r="G165">
        <f t="shared" si="29"/>
        <v>8.1270621287499178E-4</v>
      </c>
      <c r="H165">
        <f>INDEX(valuation_rate_0[rate],0+1)</f>
        <v>4.2500000000000003E-2</v>
      </c>
      <c r="I165">
        <f t="shared" si="30"/>
        <v>0.56815495963092466</v>
      </c>
      <c r="J165">
        <f>IF(A165&gt;0,J164+L164-M164-N164,INDEX(extract[FUND_VALUE], 1))</f>
        <v>22000.550129523846</v>
      </c>
      <c r="K165">
        <f>IF((B165&lt;INDEX(extract[GUARANTEE_END], 1)),INDEX(extract[CURRENT_RATE], 1),INDEX(extract[MINIMUM_RATE], 1))</f>
        <v>0.01</v>
      </c>
      <c r="L165">
        <f t="shared" si="31"/>
        <v>18.250294869023428</v>
      </c>
      <c r="M165">
        <f t="shared" si="32"/>
        <v>17.879983776931734</v>
      </c>
      <c r="N165">
        <f>IF((A165=0),INDEX(extract[AVAILABLE_FPWD], 1),(IF(MOD(C165, 12)=0,J165*INDEX(extract[FREE_PWD_PERCENT], 1),0)))</f>
        <v>0</v>
      </c>
      <c r="O165">
        <f>IF((D165&lt;=INDEX(surr_charge_sch_0[POLICY_YEAR],COUNTA(surr_charge_sch_0[POLICY_YEAR]))),INDEX(surr_charge_sch_0[SURRENDER_CHARGE_PERCENT],MATCH(D165, surr_charge_sch_0[POLICY_YEAR])),INDEX(surr_charge_sch_0[SURRENDER_CHARGE_PERCENT],COUNTA(surr_charge_sch_0[SURRENDER_CHARGE_PERCENT])))</f>
        <v>0</v>
      </c>
      <c r="P165">
        <f t="shared" si="33"/>
        <v>0</v>
      </c>
      <c r="Q165">
        <f t="shared" si="34"/>
        <v>22000.550129523846</v>
      </c>
      <c r="R165">
        <f t="shared" si="35"/>
        <v>0</v>
      </c>
      <c r="S165">
        <f t="shared" si="36"/>
        <v>22000.550129523846</v>
      </c>
      <c r="T165">
        <f t="shared" si="37"/>
        <v>12499.721670697756</v>
      </c>
      <c r="U165">
        <f t="shared" si="38"/>
        <v>68322.488695959692</v>
      </c>
      <c r="V165">
        <f t="shared" si="39"/>
        <v>2794.5671263634686</v>
      </c>
      <c r="W165">
        <f t="shared" si="40"/>
        <v>83616.777493020913</v>
      </c>
      <c r="X165">
        <f t="shared" si="41"/>
        <v>96310.79063983573</v>
      </c>
    </row>
    <row r="166" spans="1:24" x14ac:dyDescent="0.3">
      <c r="A166">
        <v>164</v>
      </c>
      <c r="B166">
        <f>IF(A166&gt;0,EOMONTH(B165,1),INDEX(extract[VALUATION_DATE], 1))</f>
        <v>50283</v>
      </c>
      <c r="C166">
        <f>IF(A166=0,DAYS360(INDEX(extract[ISSUE_DATE], 1),B166)/30,C165+1)</f>
        <v>182</v>
      </c>
      <c r="D166">
        <f t="shared" si="28"/>
        <v>16</v>
      </c>
      <c r="E166">
        <f>INDEX(extract[ISSUE_AGE], 1)+D166-1</f>
        <v>63</v>
      </c>
      <c r="F166">
        <f>INDEX(mortality_0[PROBABILITY],MATCH(E166, mortality_0[AGE]))</f>
        <v>9.7089999999999989E-3</v>
      </c>
      <c r="G166">
        <f t="shared" si="29"/>
        <v>8.1270621287499178E-4</v>
      </c>
      <c r="H166">
        <f>INDEX(valuation_rate_0[rate],0+1)</f>
        <v>4.2500000000000003E-2</v>
      </c>
      <c r="I166">
        <f t="shared" si="30"/>
        <v>0.56618774314632125</v>
      </c>
      <c r="J166">
        <f>IF(A166&gt;0,J165+L165-M165-N165,INDEX(extract[FUND_VALUE], 1))</f>
        <v>22000.920440615937</v>
      </c>
      <c r="K166">
        <f>IF((B166&lt;INDEX(extract[GUARANTEE_END], 1)),INDEX(extract[CURRENT_RATE], 1),INDEX(extract[MINIMUM_RATE], 1))</f>
        <v>0.01</v>
      </c>
      <c r="L166">
        <f t="shared" si="31"/>
        <v>18.25060205618848</v>
      </c>
      <c r="M166">
        <f t="shared" si="32"/>
        <v>17.880284731056975</v>
      </c>
      <c r="N166">
        <f>IF((A166=0),INDEX(extract[AVAILABLE_FPWD], 1),(IF(MOD(C166, 12)=0,J166*INDEX(extract[FREE_PWD_PERCENT], 1),0)))</f>
        <v>0</v>
      </c>
      <c r="O166">
        <f>IF((D166&lt;=INDEX(surr_charge_sch_0[POLICY_YEAR],COUNTA(surr_charge_sch_0[POLICY_YEAR]))),INDEX(surr_charge_sch_0[SURRENDER_CHARGE_PERCENT],MATCH(D166, surr_charge_sch_0[POLICY_YEAR])),INDEX(surr_charge_sch_0[SURRENDER_CHARGE_PERCENT],COUNTA(surr_charge_sch_0[SURRENDER_CHARGE_PERCENT])))</f>
        <v>0</v>
      </c>
      <c r="P166">
        <f t="shared" si="33"/>
        <v>0</v>
      </c>
      <c r="Q166">
        <f t="shared" si="34"/>
        <v>22000.920440615937</v>
      </c>
      <c r="R166">
        <f t="shared" si="35"/>
        <v>0</v>
      </c>
      <c r="S166">
        <f t="shared" si="36"/>
        <v>22000.920440615937</v>
      </c>
      <c r="T166">
        <f t="shared" si="37"/>
        <v>12456.651491414104</v>
      </c>
      <c r="U166">
        <f t="shared" si="38"/>
        <v>68322.488695959692</v>
      </c>
      <c r="V166">
        <f t="shared" si="39"/>
        <v>2804.7257278244529</v>
      </c>
      <c r="W166">
        <f t="shared" si="40"/>
        <v>83583.865915198243</v>
      </c>
      <c r="X166">
        <f t="shared" si="41"/>
        <v>96310.79063983573</v>
      </c>
    </row>
    <row r="167" spans="1:24" x14ac:dyDescent="0.3">
      <c r="A167">
        <v>165</v>
      </c>
      <c r="B167">
        <f>IF(A167&gt;0,EOMONTH(B166,1),INDEX(extract[VALUATION_DATE], 1))</f>
        <v>50313</v>
      </c>
      <c r="C167">
        <f>IF(A167=0,DAYS360(INDEX(extract[ISSUE_DATE], 1),B167)/30,C166+1)</f>
        <v>183</v>
      </c>
      <c r="D167">
        <f t="shared" si="28"/>
        <v>16</v>
      </c>
      <c r="E167">
        <f>INDEX(extract[ISSUE_AGE], 1)+D167-1</f>
        <v>63</v>
      </c>
      <c r="F167">
        <f>INDEX(mortality_0[PROBABILITY],MATCH(E167, mortality_0[AGE]))</f>
        <v>9.7089999999999989E-3</v>
      </c>
      <c r="G167">
        <f t="shared" si="29"/>
        <v>8.1270621287499178E-4</v>
      </c>
      <c r="H167">
        <f>INDEX(valuation_rate_0[rate],0+1)</f>
        <v>4.2500000000000003E-2</v>
      </c>
      <c r="I167">
        <f t="shared" si="30"/>
        <v>0.5642273380793279</v>
      </c>
      <c r="J167">
        <f>IF(A167&gt;0,J166+L166-M166-N166,INDEX(extract[FUND_VALUE], 1))</f>
        <v>22001.290757941068</v>
      </c>
      <c r="K167">
        <f>IF((B167&lt;INDEX(extract[GUARANTEE_END], 1)),INDEX(extract[CURRENT_RATE], 1),INDEX(extract[MINIMUM_RATE], 1))</f>
        <v>0.01</v>
      </c>
      <c r="L167">
        <f t="shared" si="31"/>
        <v>18.250909248524078</v>
      </c>
      <c r="M167">
        <f t="shared" si="32"/>
        <v>17.880585690247841</v>
      </c>
      <c r="N167">
        <f>IF((A167=0),INDEX(extract[AVAILABLE_FPWD], 1),(IF(MOD(C167, 12)=0,J167*INDEX(extract[FREE_PWD_PERCENT], 1),0)))</f>
        <v>0</v>
      </c>
      <c r="O167">
        <f>IF((D167&lt;=INDEX(surr_charge_sch_0[POLICY_YEAR],COUNTA(surr_charge_sch_0[POLICY_YEAR]))),INDEX(surr_charge_sch_0[SURRENDER_CHARGE_PERCENT],MATCH(D167, surr_charge_sch_0[POLICY_YEAR])),INDEX(surr_charge_sch_0[SURRENDER_CHARGE_PERCENT],COUNTA(surr_charge_sch_0[SURRENDER_CHARGE_PERCENT])))</f>
        <v>0</v>
      </c>
      <c r="P167">
        <f t="shared" si="33"/>
        <v>0</v>
      </c>
      <c r="Q167">
        <f t="shared" si="34"/>
        <v>22001.290757941068</v>
      </c>
      <c r="R167">
        <f t="shared" si="35"/>
        <v>0</v>
      </c>
      <c r="S167">
        <f t="shared" si="36"/>
        <v>22001.290757941068</v>
      </c>
      <c r="T167">
        <f t="shared" si="37"/>
        <v>12413.729718662407</v>
      </c>
      <c r="U167">
        <f t="shared" si="38"/>
        <v>68322.488695959692</v>
      </c>
      <c r="V167">
        <f t="shared" si="39"/>
        <v>2814.8493258831436</v>
      </c>
      <c r="W167">
        <f t="shared" si="40"/>
        <v>83551.067740505241</v>
      </c>
      <c r="X167">
        <f t="shared" si="41"/>
        <v>96310.79063983573</v>
      </c>
    </row>
    <row r="168" spans="1:24" x14ac:dyDescent="0.3">
      <c r="A168">
        <v>166</v>
      </c>
      <c r="B168">
        <f>IF(A168&gt;0,EOMONTH(B167,1),INDEX(extract[VALUATION_DATE], 1))</f>
        <v>50344</v>
      </c>
      <c r="C168">
        <f>IF(A168=0,DAYS360(INDEX(extract[ISSUE_DATE], 1),B168)/30,C167+1)</f>
        <v>184</v>
      </c>
      <c r="D168">
        <f t="shared" si="28"/>
        <v>16</v>
      </c>
      <c r="E168">
        <f>INDEX(extract[ISSUE_AGE], 1)+D168-1</f>
        <v>63</v>
      </c>
      <c r="F168">
        <f>INDEX(mortality_0[PROBABILITY],MATCH(E168, mortality_0[AGE]))</f>
        <v>9.7089999999999989E-3</v>
      </c>
      <c r="G168">
        <f t="shared" si="29"/>
        <v>8.1270621287499178E-4</v>
      </c>
      <c r="H168">
        <f>INDEX(valuation_rate_0[rate],0+1)</f>
        <v>4.2500000000000003E-2</v>
      </c>
      <c r="I168">
        <f t="shared" si="30"/>
        <v>0.56227372084565175</v>
      </c>
      <c r="J168">
        <f>IF(A168&gt;0,J167+L167-M167-N167,INDEX(extract[FUND_VALUE], 1))</f>
        <v>22001.661081499344</v>
      </c>
      <c r="K168">
        <f>IF((B168&lt;INDEX(extract[GUARANTEE_END], 1)),INDEX(extract[CURRENT_RATE], 1),INDEX(extract[MINIMUM_RATE], 1))</f>
        <v>0.01</v>
      </c>
      <c r="L168">
        <f t="shared" si="31"/>
        <v>18.251216446030309</v>
      </c>
      <c r="M168">
        <f t="shared" si="32"/>
        <v>17.880886654504426</v>
      </c>
      <c r="N168">
        <f>IF((A168=0),INDEX(extract[AVAILABLE_FPWD], 1),(IF(MOD(C168, 12)=0,J168*INDEX(extract[FREE_PWD_PERCENT], 1),0)))</f>
        <v>0</v>
      </c>
      <c r="O168">
        <f>IF((D168&lt;=INDEX(surr_charge_sch_0[POLICY_YEAR],COUNTA(surr_charge_sch_0[POLICY_YEAR]))),INDEX(surr_charge_sch_0[SURRENDER_CHARGE_PERCENT],MATCH(D168, surr_charge_sch_0[POLICY_YEAR])),INDEX(surr_charge_sch_0[SURRENDER_CHARGE_PERCENT],COUNTA(surr_charge_sch_0[SURRENDER_CHARGE_PERCENT])))</f>
        <v>0</v>
      </c>
      <c r="P168">
        <f t="shared" si="33"/>
        <v>0</v>
      </c>
      <c r="Q168">
        <f t="shared" si="34"/>
        <v>22001.661081499344</v>
      </c>
      <c r="R168">
        <f t="shared" si="35"/>
        <v>0</v>
      </c>
      <c r="S168">
        <f t="shared" si="36"/>
        <v>22001.661081499344</v>
      </c>
      <c r="T168">
        <f t="shared" si="37"/>
        <v>12370.955841079602</v>
      </c>
      <c r="U168">
        <f t="shared" si="38"/>
        <v>68322.488695959692</v>
      </c>
      <c r="V168">
        <f t="shared" si="39"/>
        <v>2824.9380411504517</v>
      </c>
      <c r="W168">
        <f t="shared" si="40"/>
        <v>83518.382578189747</v>
      </c>
      <c r="X168">
        <f t="shared" si="41"/>
        <v>96310.79063983573</v>
      </c>
    </row>
    <row r="169" spans="1:24" x14ac:dyDescent="0.3">
      <c r="A169">
        <v>167</v>
      </c>
      <c r="B169">
        <f>IF(A169&gt;0,EOMONTH(B168,1),INDEX(extract[VALUATION_DATE], 1))</f>
        <v>50374</v>
      </c>
      <c r="C169">
        <f>IF(A169=0,DAYS360(INDEX(extract[ISSUE_DATE], 1),B169)/30,C168+1)</f>
        <v>185</v>
      </c>
      <c r="D169">
        <f t="shared" si="28"/>
        <v>16</v>
      </c>
      <c r="E169">
        <f>INDEX(extract[ISSUE_AGE], 1)+D169-1</f>
        <v>63</v>
      </c>
      <c r="F169">
        <f>INDEX(mortality_0[PROBABILITY],MATCH(E169, mortality_0[AGE]))</f>
        <v>9.7089999999999989E-3</v>
      </c>
      <c r="G169">
        <f t="shared" si="29"/>
        <v>8.1270621287499178E-4</v>
      </c>
      <c r="H169">
        <f>INDEX(valuation_rate_0[rate],0+1)</f>
        <v>4.2500000000000003E-2</v>
      </c>
      <c r="I169">
        <f t="shared" si="30"/>
        <v>0.56032686794265962</v>
      </c>
      <c r="J169">
        <f>IF(A169&gt;0,J168+L168-M168-N168,INDEX(extract[FUND_VALUE], 1))</f>
        <v>22002.031411290871</v>
      </c>
      <c r="K169">
        <f>IF((B169&lt;INDEX(extract[GUARANTEE_END], 1)),INDEX(extract[CURRENT_RATE], 1),INDEX(extract[MINIMUM_RATE], 1))</f>
        <v>0.01</v>
      </c>
      <c r="L169">
        <f t="shared" si="31"/>
        <v>18.251523648707259</v>
      </c>
      <c r="M169">
        <f t="shared" si="32"/>
        <v>17.881187623826815</v>
      </c>
      <c r="N169">
        <f>IF((A169=0),INDEX(extract[AVAILABLE_FPWD], 1),(IF(MOD(C169, 12)=0,J169*INDEX(extract[FREE_PWD_PERCENT], 1),0)))</f>
        <v>0</v>
      </c>
      <c r="O169">
        <f>IF((D169&lt;=INDEX(surr_charge_sch_0[POLICY_YEAR],COUNTA(surr_charge_sch_0[POLICY_YEAR]))),INDEX(surr_charge_sch_0[SURRENDER_CHARGE_PERCENT],MATCH(D169, surr_charge_sch_0[POLICY_YEAR])),INDEX(surr_charge_sch_0[SURRENDER_CHARGE_PERCENT],COUNTA(surr_charge_sch_0[SURRENDER_CHARGE_PERCENT])))</f>
        <v>0</v>
      </c>
      <c r="P169">
        <f t="shared" si="33"/>
        <v>0</v>
      </c>
      <c r="Q169">
        <f t="shared" si="34"/>
        <v>22002.031411290871</v>
      </c>
      <c r="R169">
        <f t="shared" si="35"/>
        <v>0</v>
      </c>
      <c r="S169">
        <f t="shared" si="36"/>
        <v>22002.031411290871</v>
      </c>
      <c r="T169">
        <f t="shared" si="37"/>
        <v>12328.329349064628</v>
      </c>
      <c r="U169">
        <f t="shared" si="38"/>
        <v>68322.488695959692</v>
      </c>
      <c r="V169">
        <f t="shared" si="39"/>
        <v>2834.9919938216995</v>
      </c>
      <c r="W169">
        <f t="shared" si="40"/>
        <v>83485.81003884603</v>
      </c>
      <c r="X169">
        <f t="shared" si="41"/>
        <v>96310.79063983573</v>
      </c>
    </row>
    <row r="170" spans="1:24" x14ac:dyDescent="0.3">
      <c r="A170">
        <v>168</v>
      </c>
      <c r="B170">
        <f>IF(A170&gt;0,EOMONTH(B169,1),INDEX(extract[VALUATION_DATE], 1))</f>
        <v>50405</v>
      </c>
      <c r="C170">
        <f>IF(A170=0,DAYS360(INDEX(extract[ISSUE_DATE], 1),B170)/30,C169+1)</f>
        <v>186</v>
      </c>
      <c r="D170">
        <f t="shared" si="28"/>
        <v>16</v>
      </c>
      <c r="E170">
        <f>INDEX(extract[ISSUE_AGE], 1)+D170-1</f>
        <v>63</v>
      </c>
      <c r="F170">
        <f>INDEX(mortality_0[PROBABILITY],MATCH(E170, mortality_0[AGE]))</f>
        <v>9.7089999999999989E-3</v>
      </c>
      <c r="G170">
        <f t="shared" si="29"/>
        <v>8.1270621287499178E-4</v>
      </c>
      <c r="H170">
        <f>INDEX(valuation_rate_0[rate],0+1)</f>
        <v>4.2500000000000003E-2</v>
      </c>
      <c r="I170">
        <f t="shared" si="30"/>
        <v>0.55838675594909537</v>
      </c>
      <c r="J170">
        <f>IF(A170&gt;0,J169+L169-M169-N169,INDEX(extract[FUND_VALUE], 1))</f>
        <v>22002.401747315755</v>
      </c>
      <c r="K170">
        <f>IF((B170&lt;INDEX(extract[GUARANTEE_END], 1)),INDEX(extract[CURRENT_RATE], 1),INDEX(extract[MINIMUM_RATE], 1))</f>
        <v>0.01</v>
      </c>
      <c r="L170">
        <f t="shared" si="31"/>
        <v>18.251830856555017</v>
      </c>
      <c r="M170">
        <f t="shared" si="32"/>
        <v>17.881488598215089</v>
      </c>
      <c r="N170">
        <f>IF((A170=0),INDEX(extract[AVAILABLE_FPWD], 1),(IF(MOD(C170, 12)=0,J170*INDEX(extract[FREE_PWD_PERCENT], 1),0)))</f>
        <v>0</v>
      </c>
      <c r="O170">
        <f>IF((D170&lt;=INDEX(surr_charge_sch_0[POLICY_YEAR],COUNTA(surr_charge_sch_0[POLICY_YEAR]))),INDEX(surr_charge_sch_0[SURRENDER_CHARGE_PERCENT],MATCH(D170, surr_charge_sch_0[POLICY_YEAR])),INDEX(surr_charge_sch_0[SURRENDER_CHARGE_PERCENT],COUNTA(surr_charge_sch_0[SURRENDER_CHARGE_PERCENT])))</f>
        <v>0</v>
      </c>
      <c r="P170">
        <f t="shared" si="33"/>
        <v>0</v>
      </c>
      <c r="Q170">
        <f t="shared" si="34"/>
        <v>22002.401747315755</v>
      </c>
      <c r="R170">
        <f t="shared" si="35"/>
        <v>0</v>
      </c>
      <c r="S170">
        <f t="shared" si="36"/>
        <v>22002.401747315755</v>
      </c>
      <c r="T170">
        <f t="shared" si="37"/>
        <v>12285.849734772351</v>
      </c>
      <c r="U170">
        <f t="shared" si="38"/>
        <v>68322.488695959692</v>
      </c>
      <c r="V170">
        <f t="shared" si="39"/>
        <v>2845.0113036780535</v>
      </c>
      <c r="W170">
        <f t="shared" si="40"/>
        <v>83453.349734410091</v>
      </c>
      <c r="X170">
        <f t="shared" si="41"/>
        <v>96310.79063983573</v>
      </c>
    </row>
    <row r="171" spans="1:24" x14ac:dyDescent="0.3">
      <c r="A171">
        <v>169</v>
      </c>
      <c r="B171">
        <f>IF(A171&gt;0,EOMONTH(B170,1),INDEX(extract[VALUATION_DATE], 1))</f>
        <v>50436</v>
      </c>
      <c r="C171">
        <f>IF(A171=0,DAYS360(INDEX(extract[ISSUE_DATE], 1),B171)/30,C170+1)</f>
        <v>187</v>
      </c>
      <c r="D171">
        <f t="shared" si="28"/>
        <v>16</v>
      </c>
      <c r="E171">
        <f>INDEX(extract[ISSUE_AGE], 1)+D171-1</f>
        <v>63</v>
      </c>
      <c r="F171">
        <f>INDEX(mortality_0[PROBABILITY],MATCH(E171, mortality_0[AGE]))</f>
        <v>9.7089999999999989E-3</v>
      </c>
      <c r="G171">
        <f t="shared" si="29"/>
        <v>8.1270621287499178E-4</v>
      </c>
      <c r="H171">
        <f>INDEX(valuation_rate_0[rate],0+1)</f>
        <v>4.2500000000000003E-2</v>
      </c>
      <c r="I171">
        <f t="shared" si="30"/>
        <v>0.55645336152479807</v>
      </c>
      <c r="J171">
        <f>IF(A171&gt;0,J170+L170-M170-N170,INDEX(extract[FUND_VALUE], 1))</f>
        <v>22002.772089574097</v>
      </c>
      <c r="K171">
        <f>IF((B171&lt;INDEX(extract[GUARANTEE_END], 1)),INDEX(extract[CURRENT_RATE], 1),INDEX(extract[MINIMUM_RATE], 1))</f>
        <v>0.01</v>
      </c>
      <c r="L171">
        <f t="shared" si="31"/>
        <v>18.252138069573665</v>
      </c>
      <c r="M171">
        <f t="shared" si="32"/>
        <v>17.881789577669334</v>
      </c>
      <c r="N171">
        <f>IF((A171=0),INDEX(extract[AVAILABLE_FPWD], 1),(IF(MOD(C171, 12)=0,J171*INDEX(extract[FREE_PWD_PERCENT], 1),0)))</f>
        <v>0</v>
      </c>
      <c r="O171">
        <f>IF((D171&lt;=INDEX(surr_charge_sch_0[POLICY_YEAR],COUNTA(surr_charge_sch_0[POLICY_YEAR]))),INDEX(surr_charge_sch_0[SURRENDER_CHARGE_PERCENT],MATCH(D171, surr_charge_sch_0[POLICY_YEAR])),INDEX(surr_charge_sch_0[SURRENDER_CHARGE_PERCENT],COUNTA(surr_charge_sch_0[SURRENDER_CHARGE_PERCENT])))</f>
        <v>0</v>
      </c>
      <c r="P171">
        <f t="shared" si="33"/>
        <v>0</v>
      </c>
      <c r="Q171">
        <f t="shared" si="34"/>
        <v>22002.772089574097</v>
      </c>
      <c r="R171">
        <f t="shared" si="35"/>
        <v>0</v>
      </c>
      <c r="S171">
        <f t="shared" si="36"/>
        <v>22002.772089574097</v>
      </c>
      <c r="T171">
        <f t="shared" si="37"/>
        <v>12243.516492107512</v>
      </c>
      <c r="U171">
        <f t="shared" si="38"/>
        <v>68322.488695959692</v>
      </c>
      <c r="V171">
        <f t="shared" si="39"/>
        <v>2854.9960900879514</v>
      </c>
      <c r="W171">
        <f t="shared" si="40"/>
        <v>83421.001278155163</v>
      </c>
      <c r="X171">
        <f t="shared" si="41"/>
        <v>96310.79063983573</v>
      </c>
    </row>
    <row r="172" spans="1:24" x14ac:dyDescent="0.3">
      <c r="A172">
        <v>170</v>
      </c>
      <c r="B172">
        <f>IF(A172&gt;0,EOMONTH(B171,1),INDEX(extract[VALUATION_DATE], 1))</f>
        <v>50464</v>
      </c>
      <c r="C172">
        <f>IF(A172=0,DAYS360(INDEX(extract[ISSUE_DATE], 1),B172)/30,C171+1)</f>
        <v>188</v>
      </c>
      <c r="D172">
        <f t="shared" si="28"/>
        <v>16</v>
      </c>
      <c r="E172">
        <f>INDEX(extract[ISSUE_AGE], 1)+D172-1</f>
        <v>63</v>
      </c>
      <c r="F172">
        <f>INDEX(mortality_0[PROBABILITY],MATCH(E172, mortality_0[AGE]))</f>
        <v>9.7089999999999989E-3</v>
      </c>
      <c r="G172">
        <f t="shared" si="29"/>
        <v>8.1270621287499178E-4</v>
      </c>
      <c r="H172">
        <f>INDEX(valuation_rate_0[rate],0+1)</f>
        <v>4.2500000000000003E-2</v>
      </c>
      <c r="I172">
        <f t="shared" si="30"/>
        <v>0.5545266614104214</v>
      </c>
      <c r="J172">
        <f>IF(A172&gt;0,J171+L171-M171-N171,INDEX(extract[FUND_VALUE], 1))</f>
        <v>22003.142438065999</v>
      </c>
      <c r="K172">
        <f>IF((B172&lt;INDEX(extract[GUARANTEE_END], 1)),INDEX(extract[CURRENT_RATE], 1),INDEX(extract[MINIMUM_RATE], 1))</f>
        <v>0.01</v>
      </c>
      <c r="L172">
        <f t="shared" si="31"/>
        <v>18.252445287763287</v>
      </c>
      <c r="M172">
        <f t="shared" si="32"/>
        <v>17.882090562189632</v>
      </c>
      <c r="N172">
        <f>IF((A172=0),INDEX(extract[AVAILABLE_FPWD], 1),(IF(MOD(C172, 12)=0,J172*INDEX(extract[FREE_PWD_PERCENT], 1),0)))</f>
        <v>0</v>
      </c>
      <c r="O172">
        <f>IF((D172&lt;=INDEX(surr_charge_sch_0[POLICY_YEAR],COUNTA(surr_charge_sch_0[POLICY_YEAR]))),INDEX(surr_charge_sch_0[SURRENDER_CHARGE_PERCENT],MATCH(D172, surr_charge_sch_0[POLICY_YEAR])),INDEX(surr_charge_sch_0[SURRENDER_CHARGE_PERCENT],COUNTA(surr_charge_sch_0[SURRENDER_CHARGE_PERCENT])))</f>
        <v>0</v>
      </c>
      <c r="P172">
        <f t="shared" si="33"/>
        <v>0</v>
      </c>
      <c r="Q172">
        <f t="shared" si="34"/>
        <v>22003.142438065999</v>
      </c>
      <c r="R172">
        <f t="shared" si="35"/>
        <v>0</v>
      </c>
      <c r="S172">
        <f t="shared" si="36"/>
        <v>22003.142438065999</v>
      </c>
      <c r="T172">
        <f t="shared" si="37"/>
        <v>12201.329116718698</v>
      </c>
      <c r="U172">
        <f t="shared" si="38"/>
        <v>68322.488695959692</v>
      </c>
      <c r="V172">
        <f t="shared" si="39"/>
        <v>2864.9464720085248</v>
      </c>
      <c r="W172">
        <f t="shared" si="40"/>
        <v>83388.764284686913</v>
      </c>
      <c r="X172">
        <f t="shared" si="41"/>
        <v>96310.79063983573</v>
      </c>
    </row>
    <row r="173" spans="1:24" x14ac:dyDescent="0.3">
      <c r="A173">
        <v>171</v>
      </c>
      <c r="B173">
        <f>IF(A173&gt;0,EOMONTH(B172,1),INDEX(extract[VALUATION_DATE], 1))</f>
        <v>50495</v>
      </c>
      <c r="C173">
        <f>IF(A173=0,DAYS360(INDEX(extract[ISSUE_DATE], 1),B173)/30,C172+1)</f>
        <v>189</v>
      </c>
      <c r="D173">
        <f t="shared" si="28"/>
        <v>16</v>
      </c>
      <c r="E173">
        <f>INDEX(extract[ISSUE_AGE], 1)+D173-1</f>
        <v>63</v>
      </c>
      <c r="F173">
        <f>INDEX(mortality_0[PROBABILITY],MATCH(E173, mortality_0[AGE]))</f>
        <v>9.7089999999999989E-3</v>
      </c>
      <c r="G173">
        <f t="shared" si="29"/>
        <v>8.1270621287499178E-4</v>
      </c>
      <c r="H173">
        <f>INDEX(valuation_rate_0[rate],0+1)</f>
        <v>4.2500000000000003E-2</v>
      </c>
      <c r="I173">
        <f t="shared" si="30"/>
        <v>0.55260663242715369</v>
      </c>
      <c r="J173">
        <f>IF(A173&gt;0,J172+L172-M172-N172,INDEX(extract[FUND_VALUE], 1))</f>
        <v>22003.512792791571</v>
      </c>
      <c r="K173">
        <f>IF((B173&lt;INDEX(extract[GUARANTEE_END], 1)),INDEX(extract[CURRENT_RATE], 1),INDEX(extract[MINIMUM_RATE], 1))</f>
        <v>0.01</v>
      </c>
      <c r="L173">
        <f t="shared" si="31"/>
        <v>18.252752511123976</v>
      </c>
      <c r="M173">
        <f t="shared" si="32"/>
        <v>17.88239155177607</v>
      </c>
      <c r="N173">
        <f>IF((A173=0),INDEX(extract[AVAILABLE_FPWD], 1),(IF(MOD(C173, 12)=0,J173*INDEX(extract[FREE_PWD_PERCENT], 1),0)))</f>
        <v>0</v>
      </c>
      <c r="O173">
        <f>IF((D173&lt;=INDEX(surr_charge_sch_0[POLICY_YEAR],COUNTA(surr_charge_sch_0[POLICY_YEAR]))),INDEX(surr_charge_sch_0[SURRENDER_CHARGE_PERCENT],MATCH(D173, surr_charge_sch_0[POLICY_YEAR])),INDEX(surr_charge_sch_0[SURRENDER_CHARGE_PERCENT],COUNTA(surr_charge_sch_0[SURRENDER_CHARGE_PERCENT])))</f>
        <v>0</v>
      </c>
      <c r="P173">
        <f t="shared" si="33"/>
        <v>0</v>
      </c>
      <c r="Q173">
        <f t="shared" si="34"/>
        <v>22003.512792791571</v>
      </c>
      <c r="R173">
        <f t="shared" si="35"/>
        <v>0</v>
      </c>
      <c r="S173">
        <f t="shared" si="36"/>
        <v>22003.512792791571</v>
      </c>
      <c r="T173">
        <f t="shared" si="37"/>
        <v>12159.287105992345</v>
      </c>
      <c r="U173">
        <f t="shared" si="38"/>
        <v>68322.488695959692</v>
      </c>
      <c r="V173">
        <f t="shared" si="39"/>
        <v>2874.8625679870147</v>
      </c>
      <c r="W173">
        <f t="shared" si="40"/>
        <v>83356.638369939057</v>
      </c>
      <c r="X173">
        <f t="shared" si="41"/>
        <v>96310.79063983573</v>
      </c>
    </row>
    <row r="174" spans="1:24" x14ac:dyDescent="0.3">
      <c r="A174">
        <v>172</v>
      </c>
      <c r="B174">
        <f>IF(A174&gt;0,EOMONTH(B173,1),INDEX(extract[VALUATION_DATE], 1))</f>
        <v>50525</v>
      </c>
      <c r="C174">
        <f>IF(A174=0,DAYS360(INDEX(extract[ISSUE_DATE], 1),B174)/30,C173+1)</f>
        <v>190</v>
      </c>
      <c r="D174">
        <f t="shared" si="28"/>
        <v>16</v>
      </c>
      <c r="E174">
        <f>INDEX(extract[ISSUE_AGE], 1)+D174-1</f>
        <v>63</v>
      </c>
      <c r="F174">
        <f>INDEX(mortality_0[PROBABILITY],MATCH(E174, mortality_0[AGE]))</f>
        <v>9.7089999999999989E-3</v>
      </c>
      <c r="G174">
        <f t="shared" si="29"/>
        <v>8.1270621287499178E-4</v>
      </c>
      <c r="H174">
        <f>INDEX(valuation_rate_0[rate],0+1)</f>
        <v>4.2500000000000003E-2</v>
      </c>
      <c r="I174">
        <f t="shared" si="30"/>
        <v>0.55069325147643899</v>
      </c>
      <c r="J174">
        <f>IF(A174&gt;0,J173+L173-M173-N173,INDEX(extract[FUND_VALUE], 1))</f>
        <v>22003.883153750921</v>
      </c>
      <c r="K174">
        <f>IF((B174&lt;INDEX(extract[GUARANTEE_END], 1)),INDEX(extract[CURRENT_RATE], 1),INDEX(extract[MINIMUM_RATE], 1))</f>
        <v>0.01</v>
      </c>
      <c r="L174">
        <f t="shared" si="31"/>
        <v>18.253059739655825</v>
      </c>
      <c r="M174">
        <f t="shared" si="32"/>
        <v>17.882692546428743</v>
      </c>
      <c r="N174">
        <f>IF((A174=0),INDEX(extract[AVAILABLE_FPWD], 1),(IF(MOD(C174, 12)=0,J174*INDEX(extract[FREE_PWD_PERCENT], 1),0)))</f>
        <v>0</v>
      </c>
      <c r="O174">
        <f>IF((D174&lt;=INDEX(surr_charge_sch_0[POLICY_YEAR],COUNTA(surr_charge_sch_0[POLICY_YEAR]))),INDEX(surr_charge_sch_0[SURRENDER_CHARGE_PERCENT],MATCH(D174, surr_charge_sch_0[POLICY_YEAR])),INDEX(surr_charge_sch_0[SURRENDER_CHARGE_PERCENT],COUNTA(surr_charge_sch_0[SURRENDER_CHARGE_PERCENT])))</f>
        <v>0</v>
      </c>
      <c r="P174">
        <f t="shared" si="33"/>
        <v>0</v>
      </c>
      <c r="Q174">
        <f t="shared" si="34"/>
        <v>22003.883153750921</v>
      </c>
      <c r="R174">
        <f t="shared" si="35"/>
        <v>0</v>
      </c>
      <c r="S174">
        <f t="shared" si="36"/>
        <v>22003.883153750921</v>
      </c>
      <c r="T174">
        <f t="shared" si="37"/>
        <v>12117.389959046735</v>
      </c>
      <c r="U174">
        <f t="shared" si="38"/>
        <v>68322.488695959692</v>
      </c>
      <c r="V174">
        <f t="shared" si="39"/>
        <v>2884.7444961621854</v>
      </c>
      <c r="W174">
        <f t="shared" si="40"/>
        <v>83324.623151168606</v>
      </c>
      <c r="X174">
        <f t="shared" si="41"/>
        <v>96310.79063983573</v>
      </c>
    </row>
    <row r="175" spans="1:24" x14ac:dyDescent="0.3">
      <c r="A175">
        <v>173</v>
      </c>
      <c r="B175">
        <f>IF(A175&gt;0,EOMONTH(B174,1),INDEX(extract[VALUATION_DATE], 1))</f>
        <v>50556</v>
      </c>
      <c r="C175">
        <f>IF(A175=0,DAYS360(INDEX(extract[ISSUE_DATE], 1),B175)/30,C174+1)</f>
        <v>191</v>
      </c>
      <c r="D175">
        <f t="shared" si="28"/>
        <v>16</v>
      </c>
      <c r="E175">
        <f>INDEX(extract[ISSUE_AGE], 1)+D175-1</f>
        <v>63</v>
      </c>
      <c r="F175">
        <f>INDEX(mortality_0[PROBABILITY],MATCH(E175, mortality_0[AGE]))</f>
        <v>9.7089999999999989E-3</v>
      </c>
      <c r="G175">
        <f t="shared" si="29"/>
        <v>8.1270621287499178E-4</v>
      </c>
      <c r="H175">
        <f>INDEX(valuation_rate_0[rate],0+1)</f>
        <v>4.2500000000000003E-2</v>
      </c>
      <c r="I175">
        <f t="shared" si="30"/>
        <v>0.54878649553969938</v>
      </c>
      <c r="J175">
        <f>IF(A175&gt;0,J174+L174-M174-N174,INDEX(extract[FUND_VALUE], 1))</f>
        <v>22004.253520944148</v>
      </c>
      <c r="K175">
        <f>IF((B175&lt;INDEX(extract[GUARANTEE_END], 1)),INDEX(extract[CURRENT_RATE], 1),INDEX(extract[MINIMUM_RATE], 1))</f>
        <v>0.01</v>
      </c>
      <c r="L175">
        <f t="shared" si="31"/>
        <v>18.253366973358908</v>
      </c>
      <c r="M175">
        <f t="shared" si="32"/>
        <v>17.882993546147723</v>
      </c>
      <c r="N175">
        <f>IF((A175=0),INDEX(extract[AVAILABLE_FPWD], 1),(IF(MOD(C175, 12)=0,J175*INDEX(extract[FREE_PWD_PERCENT], 1),0)))</f>
        <v>0</v>
      </c>
      <c r="O175">
        <f>IF((D175&lt;=INDEX(surr_charge_sch_0[POLICY_YEAR],COUNTA(surr_charge_sch_0[POLICY_YEAR]))),INDEX(surr_charge_sch_0[SURRENDER_CHARGE_PERCENT],MATCH(D175, surr_charge_sch_0[POLICY_YEAR])),INDEX(surr_charge_sch_0[SURRENDER_CHARGE_PERCENT],COUNTA(surr_charge_sch_0[SURRENDER_CHARGE_PERCENT])))</f>
        <v>0</v>
      </c>
      <c r="P175">
        <f t="shared" si="33"/>
        <v>0</v>
      </c>
      <c r="Q175">
        <f t="shared" si="34"/>
        <v>22004.253520944148</v>
      </c>
      <c r="R175">
        <f t="shared" si="35"/>
        <v>0</v>
      </c>
      <c r="S175">
        <f t="shared" si="36"/>
        <v>22004.253520944148</v>
      </c>
      <c r="T175">
        <f t="shared" si="37"/>
        <v>12075.63717672603</v>
      </c>
      <c r="U175">
        <f t="shared" si="38"/>
        <v>68322.488695959692</v>
      </c>
      <c r="V175">
        <f t="shared" si="39"/>
        <v>2894.5923742657319</v>
      </c>
      <c r="W175">
        <f t="shared" si="40"/>
        <v>83292.718246951452</v>
      </c>
      <c r="X175">
        <f t="shared" si="41"/>
        <v>96310.79063983573</v>
      </c>
    </row>
    <row r="176" spans="1:24" x14ac:dyDescent="0.3">
      <c r="A176">
        <v>174</v>
      </c>
      <c r="B176">
        <f>IF(A176&gt;0,EOMONTH(B175,1),INDEX(extract[VALUATION_DATE], 1))</f>
        <v>50586</v>
      </c>
      <c r="C176">
        <f>IF(A176=0,DAYS360(INDEX(extract[ISSUE_DATE], 1),B176)/30,C175+1)</f>
        <v>192</v>
      </c>
      <c r="D176">
        <f t="shared" si="28"/>
        <v>17</v>
      </c>
      <c r="E176">
        <f>INDEX(extract[ISSUE_AGE], 1)+D176-1</f>
        <v>64</v>
      </c>
      <c r="F176">
        <f>INDEX(mortality_0[PROBABILITY],MATCH(E176, mortality_0[AGE]))</f>
        <v>1.0662E-2</v>
      </c>
      <c r="G176">
        <f t="shared" si="29"/>
        <v>8.9287168539342598E-4</v>
      </c>
      <c r="H176">
        <f>INDEX(valuation_rate_0[rate],0+1)</f>
        <v>4.2500000000000003E-2</v>
      </c>
      <c r="I176">
        <f t="shared" si="30"/>
        <v>0.54688634167805794</v>
      </c>
      <c r="J176">
        <f>IF(A176&gt;0,J175+L175-M175-N175,INDEX(extract[FUND_VALUE], 1))</f>
        <v>22004.623894371362</v>
      </c>
      <c r="K176">
        <f>IF((B176&lt;INDEX(extract[GUARANTEE_END], 1)),INDEX(extract[CURRENT_RATE], 1),INDEX(extract[MINIMUM_RATE], 1))</f>
        <v>0.01</v>
      </c>
      <c r="L176">
        <f t="shared" si="31"/>
        <v>18.253674212233324</v>
      </c>
      <c r="M176">
        <f t="shared" si="32"/>
        <v>19.647305623015811</v>
      </c>
      <c r="N176">
        <f>IF((A176=0),INDEX(extract[AVAILABLE_FPWD], 1),(IF(MOD(C176, 12)=0,J176*INDEX(extract[FREE_PWD_PERCENT], 1),0)))</f>
        <v>2200.4623894371362</v>
      </c>
      <c r="O176">
        <f>IF((D176&lt;=INDEX(surr_charge_sch_0[POLICY_YEAR],COUNTA(surr_charge_sch_0[POLICY_YEAR]))),INDEX(surr_charge_sch_0[SURRENDER_CHARGE_PERCENT],MATCH(D176, surr_charge_sch_0[POLICY_YEAR])),INDEX(surr_charge_sch_0[SURRENDER_CHARGE_PERCENT],COUNTA(surr_charge_sch_0[SURRENDER_CHARGE_PERCENT])))</f>
        <v>0</v>
      </c>
      <c r="P176">
        <f t="shared" si="33"/>
        <v>2200.4623894371362</v>
      </c>
      <c r="Q176">
        <f t="shared" si="34"/>
        <v>19804.161504934225</v>
      </c>
      <c r="R176">
        <f t="shared" si="35"/>
        <v>0</v>
      </c>
      <c r="S176">
        <f t="shared" si="36"/>
        <v>22004.623894371362</v>
      </c>
      <c r="T176">
        <f t="shared" si="37"/>
        <v>12034.028261594334</v>
      </c>
      <c r="U176">
        <f t="shared" si="38"/>
        <v>68322.488695959692</v>
      </c>
      <c r="V176">
        <f t="shared" si="39"/>
        <v>2904.4063196236812</v>
      </c>
      <c r="W176">
        <f t="shared" si="40"/>
        <v>83260.923277177702</v>
      </c>
      <c r="X176">
        <f t="shared" si="41"/>
        <v>96310.79063983573</v>
      </c>
    </row>
    <row r="177" spans="1:24" x14ac:dyDescent="0.3">
      <c r="A177">
        <v>175</v>
      </c>
      <c r="B177">
        <f>IF(A177&gt;0,EOMONTH(B176,1),INDEX(extract[VALUATION_DATE], 1))</f>
        <v>50617</v>
      </c>
      <c r="C177">
        <f>IF(A177=0,DAYS360(INDEX(extract[ISSUE_DATE], 1),B177)/30,C176+1)</f>
        <v>193</v>
      </c>
      <c r="D177">
        <f t="shared" si="28"/>
        <v>17</v>
      </c>
      <c r="E177">
        <f>INDEX(extract[ISSUE_AGE], 1)+D177-1</f>
        <v>64</v>
      </c>
      <c r="F177">
        <f>INDEX(mortality_0[PROBABILITY],MATCH(E177, mortality_0[AGE]))</f>
        <v>1.0662E-2</v>
      </c>
      <c r="G177">
        <f t="shared" si="29"/>
        <v>8.9287168539342598E-4</v>
      </c>
      <c r="H177">
        <f>INDEX(valuation_rate_0[rate],0+1)</f>
        <v>4.2500000000000003E-2</v>
      </c>
      <c r="I177">
        <f t="shared" si="30"/>
        <v>0.54499276703206279</v>
      </c>
      <c r="J177">
        <f>IF(A177&gt;0,J176+L176-M176-N176,INDEX(extract[FUND_VALUE], 1))</f>
        <v>19802.76787352344</v>
      </c>
      <c r="K177">
        <f>IF((B177&lt;INDEX(extract[GUARANTEE_END], 1)),INDEX(extract[CURRENT_RATE], 1),INDEX(extract[MINIMUM_RATE], 1))</f>
        <v>0.01</v>
      </c>
      <c r="L177">
        <f t="shared" si="31"/>
        <v>16.427150720637396</v>
      </c>
      <c r="M177">
        <f t="shared" si="32"/>
        <v>17.681330726687666</v>
      </c>
      <c r="N177">
        <f>IF((A177=0),INDEX(extract[AVAILABLE_FPWD], 1),(IF(MOD(C177, 12)=0,J177*INDEX(extract[FREE_PWD_PERCENT], 1),0)))</f>
        <v>0</v>
      </c>
      <c r="O177">
        <f>IF((D177&lt;=INDEX(surr_charge_sch_0[POLICY_YEAR],COUNTA(surr_charge_sch_0[POLICY_YEAR]))),INDEX(surr_charge_sch_0[SURRENDER_CHARGE_PERCENT],MATCH(D177, surr_charge_sch_0[POLICY_YEAR])),INDEX(surr_charge_sch_0[SURRENDER_CHARGE_PERCENT],COUNTA(surr_charge_sch_0[SURRENDER_CHARGE_PERCENT])))</f>
        <v>0</v>
      </c>
      <c r="P177">
        <f t="shared" si="33"/>
        <v>0</v>
      </c>
      <c r="Q177">
        <f t="shared" si="34"/>
        <v>19802.76787352344</v>
      </c>
      <c r="R177">
        <f t="shared" si="35"/>
        <v>0</v>
      </c>
      <c r="S177">
        <f t="shared" si="36"/>
        <v>19802.76787352344</v>
      </c>
      <c r="T177">
        <f t="shared" si="37"/>
        <v>10792.365258285177</v>
      </c>
      <c r="U177">
        <f t="shared" si="38"/>
        <v>69525.891522119127</v>
      </c>
      <c r="V177">
        <f t="shared" si="39"/>
        <v>2915.1511627196828</v>
      </c>
      <c r="W177">
        <f t="shared" si="40"/>
        <v>83233.407943123995</v>
      </c>
      <c r="X177">
        <f t="shared" si="41"/>
        <v>96310.79063983573</v>
      </c>
    </row>
    <row r="178" spans="1:24" x14ac:dyDescent="0.3">
      <c r="A178">
        <v>176</v>
      </c>
      <c r="B178">
        <f>IF(A178&gt;0,EOMONTH(B177,1),INDEX(extract[VALUATION_DATE], 1))</f>
        <v>50648</v>
      </c>
      <c r="C178">
        <f>IF(A178=0,DAYS360(INDEX(extract[ISSUE_DATE], 1),B178)/30,C177+1)</f>
        <v>194</v>
      </c>
      <c r="D178">
        <f t="shared" si="28"/>
        <v>17</v>
      </c>
      <c r="E178">
        <f>INDEX(extract[ISSUE_AGE], 1)+D178-1</f>
        <v>64</v>
      </c>
      <c r="F178">
        <f>INDEX(mortality_0[PROBABILITY],MATCH(E178, mortality_0[AGE]))</f>
        <v>1.0662E-2</v>
      </c>
      <c r="G178">
        <f t="shared" si="29"/>
        <v>8.9287168539342598E-4</v>
      </c>
      <c r="H178">
        <f>INDEX(valuation_rate_0[rate],0+1)</f>
        <v>4.2500000000000003E-2</v>
      </c>
      <c r="I178">
        <f t="shared" si="30"/>
        <v>0.54310574882141205</v>
      </c>
      <c r="J178">
        <f>IF(A178&gt;0,J177+L177-M177-N177,INDEX(extract[FUND_VALUE], 1))</f>
        <v>19801.513693517387</v>
      </c>
      <c r="K178">
        <f>IF((B178&lt;INDEX(extract[GUARANTEE_END], 1)),INDEX(extract[CURRENT_RATE], 1),INDEX(extract[MINIMUM_RATE], 1))</f>
        <v>0.01</v>
      </c>
      <c r="L178">
        <f t="shared" si="31"/>
        <v>16.426110330520121</v>
      </c>
      <c r="M178">
        <f t="shared" si="32"/>
        <v>17.680210904871874</v>
      </c>
      <c r="N178">
        <f>IF((A178=0),INDEX(extract[AVAILABLE_FPWD], 1),(IF(MOD(C178, 12)=0,J178*INDEX(extract[FREE_PWD_PERCENT], 1),0)))</f>
        <v>0</v>
      </c>
      <c r="O178">
        <f>IF((D178&lt;=INDEX(surr_charge_sch_0[POLICY_YEAR],COUNTA(surr_charge_sch_0[POLICY_YEAR]))),INDEX(surr_charge_sch_0[SURRENDER_CHARGE_PERCENT],MATCH(D178, surr_charge_sch_0[POLICY_YEAR])),INDEX(surr_charge_sch_0[SURRENDER_CHARGE_PERCENT],COUNTA(surr_charge_sch_0[SURRENDER_CHARGE_PERCENT])))</f>
        <v>0</v>
      </c>
      <c r="P178">
        <f t="shared" si="33"/>
        <v>0</v>
      </c>
      <c r="Q178">
        <f t="shared" si="34"/>
        <v>19801.513693517387</v>
      </c>
      <c r="R178">
        <f t="shared" si="35"/>
        <v>0</v>
      </c>
      <c r="S178">
        <f t="shared" si="36"/>
        <v>19801.513693517387</v>
      </c>
      <c r="T178">
        <f t="shared" si="37"/>
        <v>10754.315922315205</v>
      </c>
      <c r="U178">
        <f t="shared" si="38"/>
        <v>69525.891522119127</v>
      </c>
      <c r="V178">
        <f t="shared" si="39"/>
        <v>2924.7873600772296</v>
      </c>
      <c r="W178">
        <f t="shared" si="40"/>
        <v>83204.99480451156</v>
      </c>
      <c r="X178">
        <f t="shared" si="41"/>
        <v>96310.79063983573</v>
      </c>
    </row>
    <row r="179" spans="1:24" x14ac:dyDescent="0.3">
      <c r="A179">
        <v>177</v>
      </c>
      <c r="B179">
        <f>IF(A179&gt;0,EOMONTH(B178,1),INDEX(extract[VALUATION_DATE], 1))</f>
        <v>50678</v>
      </c>
      <c r="C179">
        <f>IF(A179=0,DAYS360(INDEX(extract[ISSUE_DATE], 1),B179)/30,C178+1)</f>
        <v>195</v>
      </c>
      <c r="D179">
        <f t="shared" si="28"/>
        <v>17</v>
      </c>
      <c r="E179">
        <f>INDEX(extract[ISSUE_AGE], 1)+D179-1</f>
        <v>64</v>
      </c>
      <c r="F179">
        <f>INDEX(mortality_0[PROBABILITY],MATCH(E179, mortality_0[AGE]))</f>
        <v>1.0662E-2</v>
      </c>
      <c r="G179">
        <f t="shared" si="29"/>
        <v>8.9287168539342598E-4</v>
      </c>
      <c r="H179">
        <f>INDEX(valuation_rate_0[rate],0+1)</f>
        <v>4.2500000000000003E-2</v>
      </c>
      <c r="I179">
        <f t="shared" si="30"/>
        <v>0.54122526434467988</v>
      </c>
      <c r="J179">
        <f>IF(A179&gt;0,J178+L178-M178-N178,INDEX(extract[FUND_VALUE], 1))</f>
        <v>19800.259592943035</v>
      </c>
      <c r="K179">
        <f>IF((B179&lt;INDEX(extract[GUARANTEE_END], 1)),INDEX(extract[CURRENT_RATE], 1),INDEX(extract[MINIMUM_RATE], 1))</f>
        <v>0.01</v>
      </c>
      <c r="L179">
        <f t="shared" si="31"/>
        <v>16.425070006294476</v>
      </c>
      <c r="M179">
        <f t="shared" si="32"/>
        <v>17.679091153978398</v>
      </c>
      <c r="N179">
        <f>IF((A179=0),INDEX(extract[AVAILABLE_FPWD], 1),(IF(MOD(C179, 12)=0,J179*INDEX(extract[FREE_PWD_PERCENT], 1),0)))</f>
        <v>0</v>
      </c>
      <c r="O179">
        <f>IF((D179&lt;=INDEX(surr_charge_sch_0[POLICY_YEAR],COUNTA(surr_charge_sch_0[POLICY_YEAR]))),INDEX(surr_charge_sch_0[SURRENDER_CHARGE_PERCENT],MATCH(D179, surr_charge_sch_0[POLICY_YEAR])),INDEX(surr_charge_sch_0[SURRENDER_CHARGE_PERCENT],COUNTA(surr_charge_sch_0[SURRENDER_CHARGE_PERCENT])))</f>
        <v>0</v>
      </c>
      <c r="P179">
        <f t="shared" si="33"/>
        <v>0</v>
      </c>
      <c r="Q179">
        <f t="shared" si="34"/>
        <v>19800.259592943035</v>
      </c>
      <c r="R179">
        <f t="shared" si="35"/>
        <v>0</v>
      </c>
      <c r="S179">
        <f t="shared" si="36"/>
        <v>19800.259592943035</v>
      </c>
      <c r="T179">
        <f t="shared" si="37"/>
        <v>10716.400732283879</v>
      </c>
      <c r="U179">
        <f t="shared" si="38"/>
        <v>69525.891522119127</v>
      </c>
      <c r="V179">
        <f t="shared" si="39"/>
        <v>2934.3895842600405</v>
      </c>
      <c r="W179">
        <f t="shared" si="40"/>
        <v>83176.681838663048</v>
      </c>
      <c r="X179">
        <f t="shared" si="41"/>
        <v>96310.79063983573</v>
      </c>
    </row>
    <row r="180" spans="1:24" x14ac:dyDescent="0.3">
      <c r="A180">
        <v>178</v>
      </c>
      <c r="B180">
        <f>IF(A180&gt;0,EOMONTH(B179,1),INDEX(extract[VALUATION_DATE], 1))</f>
        <v>50709</v>
      </c>
      <c r="C180">
        <f>IF(A180=0,DAYS360(INDEX(extract[ISSUE_DATE], 1),B180)/30,C179+1)</f>
        <v>196</v>
      </c>
      <c r="D180">
        <f t="shared" si="28"/>
        <v>17</v>
      </c>
      <c r="E180">
        <f>INDEX(extract[ISSUE_AGE], 1)+D180-1</f>
        <v>64</v>
      </c>
      <c r="F180">
        <f>INDEX(mortality_0[PROBABILITY],MATCH(E180, mortality_0[AGE]))</f>
        <v>1.0662E-2</v>
      </c>
      <c r="G180">
        <f t="shared" si="29"/>
        <v>8.9287168539342598E-4</v>
      </c>
      <c r="H180">
        <f>INDEX(valuation_rate_0[rate],0+1)</f>
        <v>4.2500000000000003E-2</v>
      </c>
      <c r="I180">
        <f t="shared" si="30"/>
        <v>0.53935129097904333</v>
      </c>
      <c r="J180">
        <f>IF(A180&gt;0,J179+L179-M179-N179,INDEX(extract[FUND_VALUE], 1))</f>
        <v>19799.005571795351</v>
      </c>
      <c r="K180">
        <f>IF((B180&lt;INDEX(extract[GUARANTEE_END], 1)),INDEX(extract[CURRENT_RATE], 1),INDEX(extract[MINIMUM_RATE], 1))</f>
        <v>0.01</v>
      </c>
      <c r="L180">
        <f t="shared" si="31"/>
        <v>16.424029747956276</v>
      </c>
      <c r="M180">
        <f t="shared" si="32"/>
        <v>17.677971474002746</v>
      </c>
      <c r="N180">
        <f>IF((A180=0),INDEX(extract[AVAILABLE_FPWD], 1),(IF(MOD(C180, 12)=0,J180*INDEX(extract[FREE_PWD_PERCENT], 1),0)))</f>
        <v>0</v>
      </c>
      <c r="O180">
        <f>IF((D180&lt;=INDEX(surr_charge_sch_0[POLICY_YEAR],COUNTA(surr_charge_sch_0[POLICY_YEAR]))),INDEX(surr_charge_sch_0[SURRENDER_CHARGE_PERCENT],MATCH(D180, surr_charge_sch_0[POLICY_YEAR])),INDEX(surr_charge_sch_0[SURRENDER_CHARGE_PERCENT],COUNTA(surr_charge_sch_0[SURRENDER_CHARGE_PERCENT])))</f>
        <v>0</v>
      </c>
      <c r="P180">
        <f t="shared" si="33"/>
        <v>0</v>
      </c>
      <c r="Q180">
        <f t="shared" si="34"/>
        <v>19799.005571795351</v>
      </c>
      <c r="R180">
        <f t="shared" si="35"/>
        <v>0</v>
      </c>
      <c r="S180">
        <f t="shared" si="36"/>
        <v>19799.005571795351</v>
      </c>
      <c r="T180">
        <f t="shared" si="37"/>
        <v>10678.619215249095</v>
      </c>
      <c r="U180">
        <f t="shared" si="38"/>
        <v>69525.891522119127</v>
      </c>
      <c r="V180">
        <f t="shared" si="39"/>
        <v>2943.9579550432263</v>
      </c>
      <c r="W180">
        <f t="shared" si="40"/>
        <v>83148.46869241145</v>
      </c>
      <c r="X180">
        <f t="shared" si="41"/>
        <v>96310.79063983573</v>
      </c>
    </row>
    <row r="181" spans="1:24" x14ac:dyDescent="0.3">
      <c r="A181">
        <v>179</v>
      </c>
      <c r="B181">
        <f>IF(A181&gt;0,EOMONTH(B180,1),INDEX(extract[VALUATION_DATE], 1))</f>
        <v>50739</v>
      </c>
      <c r="C181">
        <f>IF(A181=0,DAYS360(INDEX(extract[ISSUE_DATE], 1),B181)/30,C180+1)</f>
        <v>197</v>
      </c>
      <c r="D181">
        <f t="shared" si="28"/>
        <v>17</v>
      </c>
      <c r="E181">
        <f>INDEX(extract[ISSUE_AGE], 1)+D181-1</f>
        <v>64</v>
      </c>
      <c r="F181">
        <f>INDEX(mortality_0[PROBABILITY],MATCH(E181, mortality_0[AGE]))</f>
        <v>1.0662E-2</v>
      </c>
      <c r="G181">
        <f t="shared" si="29"/>
        <v>8.9287168539342598E-4</v>
      </c>
      <c r="H181">
        <f>INDEX(valuation_rate_0[rate],0+1)</f>
        <v>4.2500000000000003E-2</v>
      </c>
      <c r="I181">
        <f t="shared" si="30"/>
        <v>0.53748380618001013</v>
      </c>
      <c r="J181">
        <f>IF(A181&gt;0,J180+L180-M180-N180,INDEX(extract[FUND_VALUE], 1))</f>
        <v>19797.751630069302</v>
      </c>
      <c r="K181">
        <f>IF((B181&lt;INDEX(extract[GUARANTEE_END], 1)),INDEX(extract[CURRENT_RATE], 1),INDEX(extract[MINIMUM_RATE], 1))</f>
        <v>0.01</v>
      </c>
      <c r="L181">
        <f t="shared" si="31"/>
        <v>16.422989555501349</v>
      </c>
      <c r="M181">
        <f t="shared" si="32"/>
        <v>17.676851864940424</v>
      </c>
      <c r="N181">
        <f>IF((A181=0),INDEX(extract[AVAILABLE_FPWD], 1),(IF(MOD(C181, 12)=0,J181*INDEX(extract[FREE_PWD_PERCENT], 1),0)))</f>
        <v>0</v>
      </c>
      <c r="O181">
        <f>IF((D181&lt;=INDEX(surr_charge_sch_0[POLICY_YEAR],COUNTA(surr_charge_sch_0[POLICY_YEAR]))),INDEX(surr_charge_sch_0[SURRENDER_CHARGE_PERCENT],MATCH(D181, surr_charge_sch_0[POLICY_YEAR])),INDEX(surr_charge_sch_0[SURRENDER_CHARGE_PERCENT],COUNTA(surr_charge_sch_0[SURRENDER_CHARGE_PERCENT])))</f>
        <v>0</v>
      </c>
      <c r="P181">
        <f t="shared" si="33"/>
        <v>0</v>
      </c>
      <c r="Q181">
        <f t="shared" si="34"/>
        <v>19797.751630069302</v>
      </c>
      <c r="R181">
        <f t="shared" si="35"/>
        <v>0</v>
      </c>
      <c r="S181">
        <f t="shared" si="36"/>
        <v>19797.751630069302</v>
      </c>
      <c r="T181">
        <f t="shared" si="37"/>
        <v>10640.970899936148</v>
      </c>
      <c r="U181">
        <f t="shared" si="38"/>
        <v>69525.891522119127</v>
      </c>
      <c r="V181">
        <f t="shared" si="39"/>
        <v>2953.4925917796204</v>
      </c>
      <c r="W181">
        <f t="shared" si="40"/>
        <v>83120.355013834895</v>
      </c>
      <c r="X181">
        <f t="shared" si="41"/>
        <v>96310.79063983573</v>
      </c>
    </row>
    <row r="182" spans="1:24" x14ac:dyDescent="0.3">
      <c r="A182">
        <v>180</v>
      </c>
      <c r="B182">
        <f>IF(A182&gt;0,EOMONTH(B181,1),INDEX(extract[VALUATION_DATE], 1))</f>
        <v>50770</v>
      </c>
      <c r="C182">
        <f>IF(A182=0,DAYS360(INDEX(extract[ISSUE_DATE], 1),B182)/30,C181+1)</f>
        <v>198</v>
      </c>
      <c r="D182">
        <f t="shared" si="28"/>
        <v>17</v>
      </c>
      <c r="E182">
        <f>INDEX(extract[ISSUE_AGE], 1)+D182-1</f>
        <v>64</v>
      </c>
      <c r="F182">
        <f>INDEX(mortality_0[PROBABILITY],MATCH(E182, mortality_0[AGE]))</f>
        <v>1.0662E-2</v>
      </c>
      <c r="G182">
        <f t="shared" si="29"/>
        <v>8.9287168539342598E-4</v>
      </c>
      <c r="H182">
        <f>INDEX(valuation_rate_0[rate],0+1)</f>
        <v>4.2500000000000003E-2</v>
      </c>
      <c r="I182">
        <f t="shared" si="30"/>
        <v>0.53562278748114744</v>
      </c>
      <c r="J182">
        <f>IF(A182&gt;0,J181+L181-M181-N181,INDEX(extract[FUND_VALUE], 1))</f>
        <v>19796.497767759862</v>
      </c>
      <c r="K182">
        <f>IF((B182&lt;INDEX(extract[GUARANTEE_END], 1)),INDEX(extract[CURRENT_RATE], 1),INDEX(extract[MINIMUM_RATE], 1))</f>
        <v>0.01</v>
      </c>
      <c r="L182">
        <f t="shared" si="31"/>
        <v>16.421949428925526</v>
      </c>
      <c r="M182">
        <f t="shared" si="32"/>
        <v>17.675732326786942</v>
      </c>
      <c r="N182">
        <f>IF((A182=0),INDEX(extract[AVAILABLE_FPWD], 1),(IF(MOD(C182, 12)=0,J182*INDEX(extract[FREE_PWD_PERCENT], 1),0)))</f>
        <v>0</v>
      </c>
      <c r="O182">
        <f>IF((D182&lt;=INDEX(surr_charge_sch_0[POLICY_YEAR],COUNTA(surr_charge_sch_0[POLICY_YEAR]))),INDEX(surr_charge_sch_0[SURRENDER_CHARGE_PERCENT],MATCH(D182, surr_charge_sch_0[POLICY_YEAR])),INDEX(surr_charge_sch_0[SURRENDER_CHARGE_PERCENT],COUNTA(surr_charge_sch_0[SURRENDER_CHARGE_PERCENT])))</f>
        <v>0</v>
      </c>
      <c r="P182">
        <f t="shared" si="33"/>
        <v>0</v>
      </c>
      <c r="Q182">
        <f t="shared" si="34"/>
        <v>19796.497767759862</v>
      </c>
      <c r="R182">
        <f t="shared" si="35"/>
        <v>0</v>
      </c>
      <c r="S182">
        <f t="shared" si="36"/>
        <v>19796.497767759862</v>
      </c>
      <c r="T182">
        <f t="shared" si="37"/>
        <v>10603.45531673185</v>
      </c>
      <c r="U182">
        <f t="shared" si="38"/>
        <v>69525.891522119127</v>
      </c>
      <c r="V182">
        <f t="shared" si="39"/>
        <v>2962.9936134012687</v>
      </c>
      <c r="W182">
        <f t="shared" si="40"/>
        <v>83092.340452252247</v>
      </c>
      <c r="X182">
        <f t="shared" si="41"/>
        <v>96310.79063983573</v>
      </c>
    </row>
    <row r="183" spans="1:24" x14ac:dyDescent="0.3">
      <c r="A183">
        <v>181</v>
      </c>
      <c r="B183">
        <f>IF(A183&gt;0,EOMONTH(B182,1),INDEX(extract[VALUATION_DATE], 1))</f>
        <v>50801</v>
      </c>
      <c r="C183">
        <f>IF(A183=0,DAYS360(INDEX(extract[ISSUE_DATE], 1),B183)/30,C182+1)</f>
        <v>199</v>
      </c>
      <c r="D183">
        <f t="shared" si="28"/>
        <v>17</v>
      </c>
      <c r="E183">
        <f>INDEX(extract[ISSUE_AGE], 1)+D183-1</f>
        <v>64</v>
      </c>
      <c r="F183">
        <f>INDEX(mortality_0[PROBABILITY],MATCH(E183, mortality_0[AGE]))</f>
        <v>1.0662E-2</v>
      </c>
      <c r="G183">
        <f t="shared" si="29"/>
        <v>8.9287168539342598E-4</v>
      </c>
      <c r="H183">
        <f>INDEX(valuation_rate_0[rate],0+1)</f>
        <v>4.2500000000000003E-2</v>
      </c>
      <c r="I183">
        <f t="shared" si="30"/>
        <v>0.5337682124938119</v>
      </c>
      <c r="J183">
        <f>IF(A183&gt;0,J182+L182-M182-N182,INDEX(extract[FUND_VALUE], 1))</f>
        <v>19795.243984861998</v>
      </c>
      <c r="K183">
        <f>IF((B183&lt;INDEX(extract[GUARANTEE_END], 1)),INDEX(extract[CURRENT_RATE], 1),INDEX(extract[MINIMUM_RATE], 1))</f>
        <v>0.01</v>
      </c>
      <c r="L183">
        <f t="shared" si="31"/>
        <v>16.420909368224631</v>
      </c>
      <c r="M183">
        <f t="shared" si="32"/>
        <v>17.67461285953781</v>
      </c>
      <c r="N183">
        <f>IF((A183=0),INDEX(extract[AVAILABLE_FPWD], 1),(IF(MOD(C183, 12)=0,J183*INDEX(extract[FREE_PWD_PERCENT], 1),0)))</f>
        <v>0</v>
      </c>
      <c r="O183">
        <f>IF((D183&lt;=INDEX(surr_charge_sch_0[POLICY_YEAR],COUNTA(surr_charge_sch_0[POLICY_YEAR]))),INDEX(surr_charge_sch_0[SURRENDER_CHARGE_PERCENT],MATCH(D183, surr_charge_sch_0[POLICY_YEAR])),INDEX(surr_charge_sch_0[SURRENDER_CHARGE_PERCENT],COUNTA(surr_charge_sch_0[SURRENDER_CHARGE_PERCENT])))</f>
        <v>0</v>
      </c>
      <c r="P183">
        <f t="shared" si="33"/>
        <v>0</v>
      </c>
      <c r="Q183">
        <f t="shared" si="34"/>
        <v>19795.243984861998</v>
      </c>
      <c r="R183">
        <f t="shared" si="35"/>
        <v>0</v>
      </c>
      <c r="S183">
        <f t="shared" si="36"/>
        <v>19795.243984861998</v>
      </c>
      <c r="T183">
        <f t="shared" si="37"/>
        <v>10566.071997678671</v>
      </c>
      <c r="U183">
        <f t="shared" si="38"/>
        <v>69525.891522119127</v>
      </c>
      <c r="V183">
        <f t="shared" si="39"/>
        <v>2972.4611384209129</v>
      </c>
      <c r="W183">
        <f t="shared" si="40"/>
        <v>83064.424658218719</v>
      </c>
      <c r="X183">
        <f t="shared" si="41"/>
        <v>96310.79063983573</v>
      </c>
    </row>
    <row r="184" spans="1:24" x14ac:dyDescent="0.3">
      <c r="A184">
        <v>182</v>
      </c>
      <c r="B184">
        <f>IF(A184&gt;0,EOMONTH(B183,1),INDEX(extract[VALUATION_DATE], 1))</f>
        <v>50829</v>
      </c>
      <c r="C184">
        <f>IF(A184=0,DAYS360(INDEX(extract[ISSUE_DATE], 1),B184)/30,C183+1)</f>
        <v>200</v>
      </c>
      <c r="D184">
        <f t="shared" si="28"/>
        <v>17</v>
      </c>
      <c r="E184">
        <f>INDEX(extract[ISSUE_AGE], 1)+D184-1</f>
        <v>64</v>
      </c>
      <c r="F184">
        <f>INDEX(mortality_0[PROBABILITY],MATCH(E184, mortality_0[AGE]))</f>
        <v>1.0662E-2</v>
      </c>
      <c r="G184">
        <f t="shared" si="29"/>
        <v>8.9287168539342598E-4</v>
      </c>
      <c r="H184">
        <f>INDEX(valuation_rate_0[rate],0+1)</f>
        <v>4.2500000000000003E-2</v>
      </c>
      <c r="I184">
        <f t="shared" si="30"/>
        <v>0.53192005890687988</v>
      </c>
      <c r="J184">
        <f>IF(A184&gt;0,J183+L183-M183-N183,INDEX(extract[FUND_VALUE], 1))</f>
        <v>19793.990281370687</v>
      </c>
      <c r="K184">
        <f>IF((B184&lt;INDEX(extract[GUARANTEE_END], 1)),INDEX(extract[CURRENT_RATE], 1),INDEX(extract[MINIMUM_RATE], 1))</f>
        <v>0.01</v>
      </c>
      <c r="L184">
        <f t="shared" si="31"/>
        <v>16.419869373394501</v>
      </c>
      <c r="M184">
        <f t="shared" si="32"/>
        <v>17.673493463188539</v>
      </c>
      <c r="N184">
        <f>IF((A184=0),INDEX(extract[AVAILABLE_FPWD], 1),(IF(MOD(C184, 12)=0,J184*INDEX(extract[FREE_PWD_PERCENT], 1),0)))</f>
        <v>0</v>
      </c>
      <c r="O184">
        <f>IF((D184&lt;=INDEX(surr_charge_sch_0[POLICY_YEAR],COUNTA(surr_charge_sch_0[POLICY_YEAR]))),INDEX(surr_charge_sch_0[SURRENDER_CHARGE_PERCENT],MATCH(D184, surr_charge_sch_0[POLICY_YEAR])),INDEX(surr_charge_sch_0[SURRENDER_CHARGE_PERCENT],COUNTA(surr_charge_sch_0[SURRENDER_CHARGE_PERCENT])))</f>
        <v>0</v>
      </c>
      <c r="P184">
        <f t="shared" si="33"/>
        <v>0</v>
      </c>
      <c r="Q184">
        <f t="shared" si="34"/>
        <v>19793.990281370687</v>
      </c>
      <c r="R184">
        <f t="shared" si="35"/>
        <v>0</v>
      </c>
      <c r="S184">
        <f t="shared" si="36"/>
        <v>19793.990281370687</v>
      </c>
      <c r="T184">
        <f t="shared" si="37"/>
        <v>10528.820476468904</v>
      </c>
      <c r="U184">
        <f t="shared" si="38"/>
        <v>69525.891522119127</v>
      </c>
      <c r="V184">
        <f t="shared" si="39"/>
        <v>2981.8952849334687</v>
      </c>
      <c r="W184">
        <f t="shared" si="40"/>
        <v>83036.607283521502</v>
      </c>
      <c r="X184">
        <f t="shared" si="41"/>
        <v>96310.79063983573</v>
      </c>
    </row>
    <row r="185" spans="1:24" x14ac:dyDescent="0.3">
      <c r="A185">
        <v>183</v>
      </c>
      <c r="B185">
        <f>IF(A185&gt;0,EOMONTH(B184,1),INDEX(extract[VALUATION_DATE], 1))</f>
        <v>50860</v>
      </c>
      <c r="C185">
        <f>IF(A185=0,DAYS360(INDEX(extract[ISSUE_DATE], 1),B185)/30,C184+1)</f>
        <v>201</v>
      </c>
      <c r="D185">
        <f t="shared" si="28"/>
        <v>17</v>
      </c>
      <c r="E185">
        <f>INDEX(extract[ISSUE_AGE], 1)+D185-1</f>
        <v>64</v>
      </c>
      <c r="F185">
        <f>INDEX(mortality_0[PROBABILITY],MATCH(E185, mortality_0[AGE]))</f>
        <v>1.0662E-2</v>
      </c>
      <c r="G185">
        <f t="shared" si="29"/>
        <v>8.9287168539342598E-4</v>
      </c>
      <c r="H185">
        <f>INDEX(valuation_rate_0[rate],0+1)</f>
        <v>4.2500000000000003E-2</v>
      </c>
      <c r="I185">
        <f t="shared" si="30"/>
        <v>0.53007830448647919</v>
      </c>
      <c r="J185">
        <f>IF(A185&gt;0,J184+L184-M184-N184,INDEX(extract[FUND_VALUE], 1))</f>
        <v>19792.736657280893</v>
      </c>
      <c r="K185">
        <f>IF((B185&lt;INDEX(extract[GUARANTEE_END], 1)),INDEX(extract[CURRENT_RATE], 1),INDEX(extract[MINIMUM_RATE], 1))</f>
        <v>0.01</v>
      </c>
      <c r="L185">
        <f t="shared" si="31"/>
        <v>16.418829444430955</v>
      </c>
      <c r="M185">
        <f t="shared" si="32"/>
        <v>17.672374137734636</v>
      </c>
      <c r="N185">
        <f>IF((A185=0),INDEX(extract[AVAILABLE_FPWD], 1),(IF(MOD(C185, 12)=0,J185*INDEX(extract[FREE_PWD_PERCENT], 1),0)))</f>
        <v>0</v>
      </c>
      <c r="O185">
        <f>IF((D185&lt;=INDEX(surr_charge_sch_0[POLICY_YEAR],COUNTA(surr_charge_sch_0[POLICY_YEAR]))),INDEX(surr_charge_sch_0[SURRENDER_CHARGE_PERCENT],MATCH(D185, surr_charge_sch_0[POLICY_YEAR])),INDEX(surr_charge_sch_0[SURRENDER_CHARGE_PERCENT],COUNTA(surr_charge_sch_0[SURRENDER_CHARGE_PERCENT])))</f>
        <v>0</v>
      </c>
      <c r="P185">
        <f t="shared" si="33"/>
        <v>0</v>
      </c>
      <c r="Q185">
        <f t="shared" si="34"/>
        <v>19792.736657280893</v>
      </c>
      <c r="R185">
        <f t="shared" si="35"/>
        <v>0</v>
      </c>
      <c r="S185">
        <f t="shared" si="36"/>
        <v>19792.736657280893</v>
      </c>
      <c r="T185">
        <f t="shared" si="37"/>
        <v>10491.70028843884</v>
      </c>
      <c r="U185">
        <f t="shared" si="38"/>
        <v>69525.891522119127</v>
      </c>
      <c r="V185">
        <f t="shared" si="39"/>
        <v>2991.2961706174983</v>
      </c>
      <c r="W185">
        <f t="shared" si="40"/>
        <v>83008.88798117546</v>
      </c>
      <c r="X185">
        <f t="shared" si="41"/>
        <v>96310.79063983573</v>
      </c>
    </row>
    <row r="186" spans="1:24" x14ac:dyDescent="0.3">
      <c r="A186">
        <v>184</v>
      </c>
      <c r="B186">
        <f>IF(A186&gt;0,EOMONTH(B185,1),INDEX(extract[VALUATION_DATE], 1))</f>
        <v>50890</v>
      </c>
      <c r="C186">
        <f>IF(A186=0,DAYS360(INDEX(extract[ISSUE_DATE], 1),B186)/30,C185+1)</f>
        <v>202</v>
      </c>
      <c r="D186">
        <f t="shared" si="28"/>
        <v>17</v>
      </c>
      <c r="E186">
        <f>INDEX(extract[ISSUE_AGE], 1)+D186-1</f>
        <v>64</v>
      </c>
      <c r="F186">
        <f>INDEX(mortality_0[PROBABILITY],MATCH(E186, mortality_0[AGE]))</f>
        <v>1.0662E-2</v>
      </c>
      <c r="G186">
        <f t="shared" si="29"/>
        <v>8.9287168539342598E-4</v>
      </c>
      <c r="H186">
        <f>INDEX(valuation_rate_0[rate],0+1)</f>
        <v>4.2500000000000003E-2</v>
      </c>
      <c r="I186">
        <f t="shared" si="30"/>
        <v>0.52824292707572174</v>
      </c>
      <c r="J186">
        <f>IF(A186&gt;0,J185+L185-M185-N185,INDEX(extract[FUND_VALUE], 1))</f>
        <v>19791.48311258759</v>
      </c>
      <c r="K186">
        <f>IF((B186&lt;INDEX(extract[GUARANTEE_END], 1)),INDEX(extract[CURRENT_RATE], 1),INDEX(extract[MINIMUM_RATE], 1))</f>
        <v>0.01</v>
      </c>
      <c r="L186">
        <f t="shared" si="31"/>
        <v>16.417789581329821</v>
      </c>
      <c r="M186">
        <f t="shared" si="32"/>
        <v>17.67125488317161</v>
      </c>
      <c r="N186">
        <f>IF((A186=0),INDEX(extract[AVAILABLE_FPWD], 1),(IF(MOD(C186, 12)=0,J186*INDEX(extract[FREE_PWD_PERCENT], 1),0)))</f>
        <v>0</v>
      </c>
      <c r="O186">
        <f>IF((D186&lt;=INDEX(surr_charge_sch_0[POLICY_YEAR],COUNTA(surr_charge_sch_0[POLICY_YEAR]))),INDEX(surr_charge_sch_0[SURRENDER_CHARGE_PERCENT],MATCH(D186, surr_charge_sch_0[POLICY_YEAR])),INDEX(surr_charge_sch_0[SURRENDER_CHARGE_PERCENT],COUNTA(surr_charge_sch_0[SURRENDER_CHARGE_PERCENT])))</f>
        <v>0</v>
      </c>
      <c r="P186">
        <f t="shared" si="33"/>
        <v>0</v>
      </c>
      <c r="Q186">
        <f t="shared" si="34"/>
        <v>19791.48311258759</v>
      </c>
      <c r="R186">
        <f t="shared" si="35"/>
        <v>0</v>
      </c>
      <c r="S186">
        <f t="shared" si="36"/>
        <v>19791.48311258759</v>
      </c>
      <c r="T186">
        <f t="shared" si="37"/>
        <v>10454.710970562985</v>
      </c>
      <c r="U186">
        <f t="shared" si="38"/>
        <v>69525.891522119127</v>
      </c>
      <c r="V186">
        <f t="shared" si="39"/>
        <v>3000.6639127366793</v>
      </c>
      <c r="W186">
        <f t="shared" si="40"/>
        <v>82981.266405418792</v>
      </c>
      <c r="X186">
        <f t="shared" si="41"/>
        <v>96310.79063983573</v>
      </c>
    </row>
    <row r="187" spans="1:24" x14ac:dyDescent="0.3">
      <c r="A187">
        <v>185</v>
      </c>
      <c r="B187">
        <f>IF(A187&gt;0,EOMONTH(B186,1),INDEX(extract[VALUATION_DATE], 1))</f>
        <v>50921</v>
      </c>
      <c r="C187">
        <f>IF(A187=0,DAYS360(INDEX(extract[ISSUE_DATE], 1),B187)/30,C186+1)</f>
        <v>203</v>
      </c>
      <c r="D187">
        <f t="shared" si="28"/>
        <v>17</v>
      </c>
      <c r="E187">
        <f>INDEX(extract[ISSUE_AGE], 1)+D187-1</f>
        <v>64</v>
      </c>
      <c r="F187">
        <f>INDEX(mortality_0[PROBABILITY],MATCH(E187, mortality_0[AGE]))</f>
        <v>1.0662E-2</v>
      </c>
      <c r="G187">
        <f t="shared" si="29"/>
        <v>8.9287168539342598E-4</v>
      </c>
      <c r="H187">
        <f>INDEX(valuation_rate_0[rate],0+1)</f>
        <v>4.2500000000000003E-2</v>
      </c>
      <c r="I187">
        <f t="shared" si="30"/>
        <v>0.52641390459443671</v>
      </c>
      <c r="J187">
        <f>IF(A187&gt;0,J186+L186-M186-N186,INDEX(extract[FUND_VALUE], 1))</f>
        <v>19790.229647285749</v>
      </c>
      <c r="K187">
        <f>IF((B187&lt;INDEX(extract[GUARANTEE_END], 1)),INDEX(extract[CURRENT_RATE], 1),INDEX(extract[MINIMUM_RATE], 1))</f>
        <v>0.01</v>
      </c>
      <c r="L187">
        <f t="shared" si="31"/>
        <v>16.416749784086935</v>
      </c>
      <c r="M187">
        <f t="shared" si="32"/>
        <v>17.670135699494974</v>
      </c>
      <c r="N187">
        <f>IF((A187=0),INDEX(extract[AVAILABLE_FPWD], 1),(IF(MOD(C187, 12)=0,J187*INDEX(extract[FREE_PWD_PERCENT], 1),0)))</f>
        <v>0</v>
      </c>
      <c r="O187">
        <f>IF((D187&lt;=INDEX(surr_charge_sch_0[POLICY_YEAR],COUNTA(surr_charge_sch_0[POLICY_YEAR]))),INDEX(surr_charge_sch_0[SURRENDER_CHARGE_PERCENT],MATCH(D187, surr_charge_sch_0[POLICY_YEAR])),INDEX(surr_charge_sch_0[SURRENDER_CHARGE_PERCENT],COUNTA(surr_charge_sch_0[SURRENDER_CHARGE_PERCENT])))</f>
        <v>0</v>
      </c>
      <c r="P187">
        <f t="shared" si="33"/>
        <v>0</v>
      </c>
      <c r="Q187">
        <f t="shared" si="34"/>
        <v>19790.229647285749</v>
      </c>
      <c r="R187">
        <f t="shared" si="35"/>
        <v>0</v>
      </c>
      <c r="S187">
        <f t="shared" si="36"/>
        <v>19790.229647285749</v>
      </c>
      <c r="T187">
        <f t="shared" si="37"/>
        <v>10417.852061448273</v>
      </c>
      <c r="U187">
        <f t="shared" si="38"/>
        <v>69525.891522119127</v>
      </c>
      <c r="V187">
        <f t="shared" si="39"/>
        <v>3009.9986281412671</v>
      </c>
      <c r="W187">
        <f t="shared" si="40"/>
        <v>82953.742211708668</v>
      </c>
      <c r="X187">
        <f t="shared" si="41"/>
        <v>96310.79063983573</v>
      </c>
    </row>
    <row r="188" spans="1:24" x14ac:dyDescent="0.3">
      <c r="A188">
        <v>186</v>
      </c>
      <c r="B188">
        <f>IF(A188&gt;0,EOMONTH(B187,1),INDEX(extract[VALUATION_DATE], 1))</f>
        <v>50951</v>
      </c>
      <c r="C188">
        <f>IF(A188=0,DAYS360(INDEX(extract[ISSUE_DATE], 1),B188)/30,C187+1)</f>
        <v>204</v>
      </c>
      <c r="D188">
        <f t="shared" si="28"/>
        <v>18</v>
      </c>
      <c r="E188">
        <f>INDEX(extract[ISSUE_AGE], 1)+D188-1</f>
        <v>65</v>
      </c>
      <c r="F188">
        <f>INDEX(mortality_0[PROBABILITY],MATCH(E188, mortality_0[AGE]))</f>
        <v>1.1748E-2</v>
      </c>
      <c r="G188">
        <f t="shared" si="29"/>
        <v>9.8431133314047514E-4</v>
      </c>
      <c r="H188">
        <f>INDEX(valuation_rate_0[rate],0+1)</f>
        <v>4.2500000000000003E-2</v>
      </c>
      <c r="I188">
        <f t="shared" si="30"/>
        <v>0.52459121503890538</v>
      </c>
      <c r="J188">
        <f>IF(A188&gt;0,J187+L187-M187-N187,INDEX(extract[FUND_VALUE], 1))</f>
        <v>19788.976261370339</v>
      </c>
      <c r="K188">
        <f>IF((B188&lt;INDEX(extract[GUARANTEE_END], 1)),INDEX(extract[CURRENT_RATE], 1),INDEX(extract[MINIMUM_RATE], 1))</f>
        <v>0.01</v>
      </c>
      <c r="L188">
        <f t="shared" si="31"/>
        <v>16.415710052698117</v>
      </c>
      <c r="M188">
        <f t="shared" si="32"/>
        <v>19.478513605314653</v>
      </c>
      <c r="N188">
        <f>IF((A188=0),INDEX(extract[AVAILABLE_FPWD], 1),(IF(MOD(C188, 12)=0,J188*INDEX(extract[FREE_PWD_PERCENT], 1),0)))</f>
        <v>1978.897626137034</v>
      </c>
      <c r="O188">
        <f>IF((D188&lt;=INDEX(surr_charge_sch_0[POLICY_YEAR],COUNTA(surr_charge_sch_0[POLICY_YEAR]))),INDEX(surr_charge_sch_0[SURRENDER_CHARGE_PERCENT],MATCH(D188, surr_charge_sch_0[POLICY_YEAR])),INDEX(surr_charge_sch_0[SURRENDER_CHARGE_PERCENT],COUNTA(surr_charge_sch_0[SURRENDER_CHARGE_PERCENT])))</f>
        <v>0</v>
      </c>
      <c r="P188">
        <f t="shared" si="33"/>
        <v>1978.897626137034</v>
      </c>
      <c r="Q188">
        <f t="shared" si="34"/>
        <v>17810.078635233305</v>
      </c>
      <c r="R188">
        <f t="shared" si="35"/>
        <v>0</v>
      </c>
      <c r="S188">
        <f t="shared" si="36"/>
        <v>19788.976261370339</v>
      </c>
      <c r="T188">
        <f t="shared" si="37"/>
        <v>10381.123101328321</v>
      </c>
      <c r="U188">
        <f t="shared" si="38"/>
        <v>69525.891522119127</v>
      </c>
      <c r="V188">
        <f t="shared" si="39"/>
        <v>3019.3004332695518</v>
      </c>
      <c r="W188">
        <f t="shared" si="40"/>
        <v>82926.315056717009</v>
      </c>
      <c r="X188">
        <f t="shared" si="41"/>
        <v>96310.79063983573</v>
      </c>
    </row>
    <row r="189" spans="1:24" x14ac:dyDescent="0.3">
      <c r="A189">
        <v>187</v>
      </c>
      <c r="B189">
        <f>IF(A189&gt;0,EOMONTH(B188,1),INDEX(extract[VALUATION_DATE], 1))</f>
        <v>50982</v>
      </c>
      <c r="C189">
        <f>IF(A189=0,DAYS360(INDEX(extract[ISSUE_DATE], 1),B189)/30,C188+1)</f>
        <v>205</v>
      </c>
      <c r="D189">
        <f t="shared" si="28"/>
        <v>18</v>
      </c>
      <c r="E189">
        <f>INDEX(extract[ISSUE_AGE], 1)+D189-1</f>
        <v>65</v>
      </c>
      <c r="F189">
        <f>INDEX(mortality_0[PROBABILITY],MATCH(E189, mortality_0[AGE]))</f>
        <v>1.1748E-2</v>
      </c>
      <c r="G189">
        <f t="shared" si="29"/>
        <v>9.8431133314047514E-4</v>
      </c>
      <c r="H189">
        <f>INDEX(valuation_rate_0[rate],0+1)</f>
        <v>4.2500000000000003E-2</v>
      </c>
      <c r="I189">
        <f t="shared" si="30"/>
        <v>0.52277483648159584</v>
      </c>
      <c r="J189">
        <f>IF(A189&gt;0,J188+L188-M188-N188,INDEX(extract[FUND_VALUE], 1))</f>
        <v>17807.015831680688</v>
      </c>
      <c r="K189">
        <f>IF((B189&lt;INDEX(extract[GUARANTEE_END], 1)),INDEX(extract[CURRENT_RATE], 1),INDEX(extract[MINIMUM_RATE], 1))</f>
        <v>0.01</v>
      </c>
      <c r="L189">
        <f t="shared" si="31"/>
        <v>14.771598335144656</v>
      </c>
      <c r="M189">
        <f t="shared" si="32"/>
        <v>17.527647492535166</v>
      </c>
      <c r="N189">
        <f>IF((A189=0),INDEX(extract[AVAILABLE_FPWD], 1),(IF(MOD(C189, 12)=0,J189*INDEX(extract[FREE_PWD_PERCENT], 1),0)))</f>
        <v>0</v>
      </c>
      <c r="O189">
        <f>IF((D189&lt;=INDEX(surr_charge_sch_0[POLICY_YEAR],COUNTA(surr_charge_sch_0[POLICY_YEAR]))),INDEX(surr_charge_sch_0[SURRENDER_CHARGE_PERCENT],MATCH(D189, surr_charge_sch_0[POLICY_YEAR])),INDEX(surr_charge_sch_0[SURRENDER_CHARGE_PERCENT],COUNTA(surr_charge_sch_0[SURRENDER_CHARGE_PERCENT])))</f>
        <v>0</v>
      </c>
      <c r="P189">
        <f t="shared" si="33"/>
        <v>0</v>
      </c>
      <c r="Q189">
        <f t="shared" si="34"/>
        <v>17807.015831680688</v>
      </c>
      <c r="R189">
        <f t="shared" si="35"/>
        <v>0</v>
      </c>
      <c r="S189">
        <f t="shared" si="36"/>
        <v>17807.015831680688</v>
      </c>
      <c r="T189">
        <f t="shared" si="37"/>
        <v>9309.0597896320596</v>
      </c>
      <c r="U189">
        <f t="shared" si="38"/>
        <v>70564.003832251954</v>
      </c>
      <c r="V189">
        <f t="shared" si="39"/>
        <v>3029.5186903889157</v>
      </c>
      <c r="W189">
        <f t="shared" si="40"/>
        <v>82902.58231227292</v>
      </c>
      <c r="X189">
        <f t="shared" si="41"/>
        <v>96310.79063983573</v>
      </c>
    </row>
    <row r="190" spans="1:24" x14ac:dyDescent="0.3">
      <c r="A190">
        <v>188</v>
      </c>
      <c r="B190">
        <f>IF(A190&gt;0,EOMONTH(B189,1),INDEX(extract[VALUATION_DATE], 1))</f>
        <v>51013</v>
      </c>
      <c r="C190">
        <f>IF(A190=0,DAYS360(INDEX(extract[ISSUE_DATE], 1),B190)/30,C189+1)</f>
        <v>206</v>
      </c>
      <c r="D190">
        <f t="shared" si="28"/>
        <v>18</v>
      </c>
      <c r="E190">
        <f>INDEX(extract[ISSUE_AGE], 1)+D190-1</f>
        <v>65</v>
      </c>
      <c r="F190">
        <f>INDEX(mortality_0[PROBABILITY],MATCH(E190, mortality_0[AGE]))</f>
        <v>1.1748E-2</v>
      </c>
      <c r="G190">
        <f t="shared" si="29"/>
        <v>9.8431133314047514E-4</v>
      </c>
      <c r="H190">
        <f>INDEX(valuation_rate_0[rate],0+1)</f>
        <v>4.2500000000000003E-2</v>
      </c>
      <c r="I190">
        <f t="shared" si="30"/>
        <v>0.52096474707089968</v>
      </c>
      <c r="J190">
        <f>IF(A190&gt;0,J189+L189-M189-N189,INDEX(extract[FUND_VALUE], 1))</f>
        <v>17804.259782523299</v>
      </c>
      <c r="K190">
        <f>IF((B190&lt;INDEX(extract[GUARANTEE_END], 1)),INDEX(extract[CURRENT_RATE], 1),INDEX(extract[MINIMUM_RATE], 1))</f>
        <v>0.01</v>
      </c>
      <c r="L190">
        <f t="shared" si="31"/>
        <v>14.769312087323589</v>
      </c>
      <c r="M190">
        <f t="shared" si="32"/>
        <v>17.524934682114854</v>
      </c>
      <c r="N190">
        <f>IF((A190=0),INDEX(extract[AVAILABLE_FPWD], 1),(IF(MOD(C190, 12)=0,J190*INDEX(extract[FREE_PWD_PERCENT], 1),0)))</f>
        <v>0</v>
      </c>
      <c r="O190">
        <f>IF((D190&lt;=INDEX(surr_charge_sch_0[POLICY_YEAR],COUNTA(surr_charge_sch_0[POLICY_YEAR]))),INDEX(surr_charge_sch_0[SURRENDER_CHARGE_PERCENT],MATCH(D190, surr_charge_sch_0[POLICY_YEAR])),INDEX(surr_charge_sch_0[SURRENDER_CHARGE_PERCENT],COUNTA(surr_charge_sch_0[SURRENDER_CHARGE_PERCENT])))</f>
        <v>0</v>
      </c>
      <c r="P190">
        <f t="shared" si="33"/>
        <v>0</v>
      </c>
      <c r="Q190">
        <f t="shared" si="34"/>
        <v>17804.259782523299</v>
      </c>
      <c r="R190">
        <f t="shared" si="35"/>
        <v>0</v>
      </c>
      <c r="S190">
        <f t="shared" si="36"/>
        <v>17804.259782523299</v>
      </c>
      <c r="T190">
        <f t="shared" si="37"/>
        <v>9275.3916943868426</v>
      </c>
      <c r="U190">
        <f t="shared" si="38"/>
        <v>70564.003832251954</v>
      </c>
      <c r="V190">
        <f t="shared" si="39"/>
        <v>3038.6817034407327</v>
      </c>
      <c r="W190">
        <f t="shared" si="40"/>
        <v>82878.077230079522</v>
      </c>
      <c r="X190">
        <f t="shared" si="41"/>
        <v>96310.79063983573</v>
      </c>
    </row>
    <row r="191" spans="1:24" x14ac:dyDescent="0.3">
      <c r="A191">
        <v>189</v>
      </c>
      <c r="B191">
        <f>IF(A191&gt;0,EOMONTH(B190,1),INDEX(extract[VALUATION_DATE], 1))</f>
        <v>51043</v>
      </c>
      <c r="C191">
        <f>IF(A191=0,DAYS360(INDEX(extract[ISSUE_DATE], 1),B191)/30,C190+1)</f>
        <v>207</v>
      </c>
      <c r="D191">
        <f t="shared" si="28"/>
        <v>18</v>
      </c>
      <c r="E191">
        <f>INDEX(extract[ISSUE_AGE], 1)+D191-1</f>
        <v>65</v>
      </c>
      <c r="F191">
        <f>INDEX(mortality_0[PROBABILITY],MATCH(E191, mortality_0[AGE]))</f>
        <v>1.1748E-2</v>
      </c>
      <c r="G191">
        <f t="shared" si="29"/>
        <v>9.8431133314047514E-4</v>
      </c>
      <c r="H191">
        <f>INDEX(valuation_rate_0[rate],0+1)</f>
        <v>4.2500000000000003E-2</v>
      </c>
      <c r="I191">
        <f t="shared" si="30"/>
        <v>0.51916092503086875</v>
      </c>
      <c r="J191">
        <f>IF(A191&gt;0,J190+L190-M190-N190,INDEX(extract[FUND_VALUE], 1))</f>
        <v>17801.504159928507</v>
      </c>
      <c r="K191">
        <f>IF((B191&lt;INDEX(extract[GUARANTEE_END], 1)),INDEX(extract[CURRENT_RATE], 1),INDEX(extract[MINIMUM_RATE], 1))</f>
        <v>0.01</v>
      </c>
      <c r="L191">
        <f t="shared" si="31"/>
        <v>14.767026193352455</v>
      </c>
      <c r="M191">
        <f t="shared" si="32"/>
        <v>17.522222291564944</v>
      </c>
      <c r="N191">
        <f>IF((A191=0),INDEX(extract[AVAILABLE_FPWD], 1),(IF(MOD(C191, 12)=0,J191*INDEX(extract[FREE_PWD_PERCENT], 1),0)))</f>
        <v>0</v>
      </c>
      <c r="O191">
        <f>IF((D191&lt;=INDEX(surr_charge_sch_0[POLICY_YEAR],COUNTA(surr_charge_sch_0[POLICY_YEAR]))),INDEX(surr_charge_sch_0[SURRENDER_CHARGE_PERCENT],MATCH(D191, surr_charge_sch_0[POLICY_YEAR])),INDEX(surr_charge_sch_0[SURRENDER_CHARGE_PERCENT],COUNTA(surr_charge_sch_0[SURRENDER_CHARGE_PERCENT])))</f>
        <v>0</v>
      </c>
      <c r="P191">
        <f t="shared" si="33"/>
        <v>0</v>
      </c>
      <c r="Q191">
        <f t="shared" si="34"/>
        <v>17801.504159928507</v>
      </c>
      <c r="R191">
        <f t="shared" si="35"/>
        <v>0</v>
      </c>
      <c r="S191">
        <f t="shared" si="36"/>
        <v>17801.504159928507</v>
      </c>
      <c r="T191">
        <f t="shared" si="37"/>
        <v>9241.845366609341</v>
      </c>
      <c r="U191">
        <f t="shared" si="38"/>
        <v>70564.003832251954</v>
      </c>
      <c r="V191">
        <f t="shared" si="39"/>
        <v>3047.8115766048345</v>
      </c>
      <c r="W191">
        <f t="shared" si="40"/>
        <v>82853.660775466124</v>
      </c>
      <c r="X191">
        <f t="shared" si="41"/>
        <v>96310.79063983573</v>
      </c>
    </row>
    <row r="192" spans="1:24" x14ac:dyDescent="0.3">
      <c r="A192">
        <v>190</v>
      </c>
      <c r="B192">
        <f>IF(A192&gt;0,EOMONTH(B191,1),INDEX(extract[VALUATION_DATE], 1))</f>
        <v>51074</v>
      </c>
      <c r="C192">
        <f>IF(A192=0,DAYS360(INDEX(extract[ISSUE_DATE], 1),B192)/30,C191+1)</f>
        <v>208</v>
      </c>
      <c r="D192">
        <f t="shared" si="28"/>
        <v>18</v>
      </c>
      <c r="E192">
        <f>INDEX(extract[ISSUE_AGE], 1)+D192-1</f>
        <v>65</v>
      </c>
      <c r="F192">
        <f>INDEX(mortality_0[PROBABILITY],MATCH(E192, mortality_0[AGE]))</f>
        <v>1.1748E-2</v>
      </c>
      <c r="G192">
        <f t="shared" si="29"/>
        <v>9.8431133314047514E-4</v>
      </c>
      <c r="H192">
        <f>INDEX(valuation_rate_0[rate],0+1)</f>
        <v>4.2500000000000003E-2</v>
      </c>
      <c r="I192">
        <f t="shared" si="30"/>
        <v>0.51736334866095357</v>
      </c>
      <c r="J192">
        <f>IF(A192&gt;0,J191+L191-M191-N191,INDEX(extract[FUND_VALUE], 1))</f>
        <v>17798.748963830294</v>
      </c>
      <c r="K192">
        <f>IF((B192&lt;INDEX(extract[GUARANTEE_END], 1)),INDEX(extract[CURRENT_RATE], 1),INDEX(extract[MINIMUM_RATE], 1))</f>
        <v>0.01</v>
      </c>
      <c r="L192">
        <f t="shared" si="31"/>
        <v>14.76474065317649</v>
      </c>
      <c r="M192">
        <f t="shared" si="32"/>
        <v>17.519510320820448</v>
      </c>
      <c r="N192">
        <f>IF((A192=0),INDEX(extract[AVAILABLE_FPWD], 1),(IF(MOD(C192, 12)=0,J192*INDEX(extract[FREE_PWD_PERCENT], 1),0)))</f>
        <v>0</v>
      </c>
      <c r="O192">
        <f>IF((D192&lt;=INDEX(surr_charge_sch_0[POLICY_YEAR],COUNTA(surr_charge_sch_0[POLICY_YEAR]))),INDEX(surr_charge_sch_0[SURRENDER_CHARGE_PERCENT],MATCH(D192, surr_charge_sch_0[POLICY_YEAR])),INDEX(surr_charge_sch_0[SURRENDER_CHARGE_PERCENT],COUNTA(surr_charge_sch_0[SURRENDER_CHARGE_PERCENT])))</f>
        <v>0</v>
      </c>
      <c r="P192">
        <f t="shared" si="33"/>
        <v>0</v>
      </c>
      <c r="Q192">
        <f t="shared" si="34"/>
        <v>17798.748963830294</v>
      </c>
      <c r="R192">
        <f t="shared" si="35"/>
        <v>0</v>
      </c>
      <c r="S192">
        <f t="shared" si="36"/>
        <v>17798.748963830294</v>
      </c>
      <c r="T192">
        <f t="shared" si="37"/>
        <v>9208.420365902919</v>
      </c>
      <c r="U192">
        <f t="shared" si="38"/>
        <v>70564.003832251954</v>
      </c>
      <c r="V192">
        <f t="shared" si="39"/>
        <v>3056.9084297383197</v>
      </c>
      <c r="W192">
        <f t="shared" si="40"/>
        <v>82829.332627893193</v>
      </c>
      <c r="X192">
        <f t="shared" si="41"/>
        <v>96310.79063983573</v>
      </c>
    </row>
    <row r="193" spans="1:24" x14ac:dyDescent="0.3">
      <c r="A193">
        <v>191</v>
      </c>
      <c r="B193">
        <f>IF(A193&gt;0,EOMONTH(B192,1),INDEX(extract[VALUATION_DATE], 1))</f>
        <v>51104</v>
      </c>
      <c r="C193">
        <f>IF(A193=0,DAYS360(INDEX(extract[ISSUE_DATE], 1),B193)/30,C192+1)</f>
        <v>209</v>
      </c>
      <c r="D193">
        <f t="shared" si="28"/>
        <v>18</v>
      </c>
      <c r="E193">
        <f>INDEX(extract[ISSUE_AGE], 1)+D193-1</f>
        <v>65</v>
      </c>
      <c r="F193">
        <f>INDEX(mortality_0[PROBABILITY],MATCH(E193, mortality_0[AGE]))</f>
        <v>1.1748E-2</v>
      </c>
      <c r="G193">
        <f t="shared" si="29"/>
        <v>9.8431133314047514E-4</v>
      </c>
      <c r="H193">
        <f>INDEX(valuation_rate_0[rate],0+1)</f>
        <v>4.2500000000000003E-2</v>
      </c>
      <c r="I193">
        <f t="shared" si="30"/>
        <v>0.5155719963357418</v>
      </c>
      <c r="J193">
        <f>IF(A193&gt;0,J192+L192-M192-N192,INDEX(extract[FUND_VALUE], 1))</f>
        <v>17795.994194162649</v>
      </c>
      <c r="K193">
        <f>IF((B193&lt;INDEX(extract[GUARANTEE_END], 1)),INDEX(extract[CURRENT_RATE], 1),INDEX(extract[MINIMUM_RATE], 1))</f>
        <v>0.01</v>
      </c>
      <c r="L193">
        <f t="shared" si="31"/>
        <v>14.762455466740935</v>
      </c>
      <c r="M193">
        <f t="shared" si="32"/>
        <v>17.516798769816393</v>
      </c>
      <c r="N193">
        <f>IF((A193=0),INDEX(extract[AVAILABLE_FPWD], 1),(IF(MOD(C193, 12)=0,J193*INDEX(extract[FREE_PWD_PERCENT], 1),0)))</f>
        <v>0</v>
      </c>
      <c r="O193">
        <f>IF((D193&lt;=INDEX(surr_charge_sch_0[POLICY_YEAR],COUNTA(surr_charge_sch_0[POLICY_YEAR]))),INDEX(surr_charge_sch_0[SURRENDER_CHARGE_PERCENT],MATCH(D193, surr_charge_sch_0[POLICY_YEAR])),INDEX(surr_charge_sch_0[SURRENDER_CHARGE_PERCENT],COUNTA(surr_charge_sch_0[SURRENDER_CHARGE_PERCENT])))</f>
        <v>0</v>
      </c>
      <c r="P193">
        <f t="shared" si="33"/>
        <v>0</v>
      </c>
      <c r="Q193">
        <f t="shared" si="34"/>
        <v>17795.994194162649</v>
      </c>
      <c r="R193">
        <f t="shared" si="35"/>
        <v>0</v>
      </c>
      <c r="S193">
        <f t="shared" si="36"/>
        <v>17795.994194162649</v>
      </c>
      <c r="T193">
        <f t="shared" si="37"/>
        <v>9175.1162534637078</v>
      </c>
      <c r="U193">
        <f t="shared" si="38"/>
        <v>70564.003832251954</v>
      </c>
      <c r="V193">
        <f t="shared" si="39"/>
        <v>3065.9723822647993</v>
      </c>
      <c r="W193">
        <f t="shared" si="40"/>
        <v>82805.092467980459</v>
      </c>
      <c r="X193">
        <f t="shared" si="41"/>
        <v>96310.79063983573</v>
      </c>
    </row>
    <row r="194" spans="1:24" x14ac:dyDescent="0.3">
      <c r="A194">
        <v>192</v>
      </c>
      <c r="B194">
        <f>IF(A194&gt;0,EOMONTH(B193,1),INDEX(extract[VALUATION_DATE], 1))</f>
        <v>51135</v>
      </c>
      <c r="C194">
        <f>IF(A194=0,DAYS360(INDEX(extract[ISSUE_DATE], 1),B194)/30,C193+1)</f>
        <v>210</v>
      </c>
      <c r="D194">
        <f t="shared" ref="D194:D257" si="42">_xlfn.FLOOR.MATH(C194/12)+1</f>
        <v>18</v>
      </c>
      <c r="E194">
        <f>INDEX(extract[ISSUE_AGE], 1)+D194-1</f>
        <v>65</v>
      </c>
      <c r="F194">
        <f>INDEX(mortality_0[PROBABILITY],MATCH(E194, mortality_0[AGE]))</f>
        <v>1.1748E-2</v>
      </c>
      <c r="G194">
        <f t="shared" ref="G194:G257" si="43">1-(1-F194)^(1/12)</f>
        <v>9.8431133314047514E-4</v>
      </c>
      <c r="H194">
        <f>INDEX(valuation_rate_0[rate],0+1)</f>
        <v>4.2500000000000003E-2</v>
      </c>
      <c r="I194">
        <f t="shared" ref="I194:I257" si="44">IF(A194&gt;0,(1+H193)^(-1/12)*I193,1)</f>
        <v>0.51378684650469852</v>
      </c>
      <c r="J194">
        <f>IF(A194&gt;0,J193+L193-M193-N193,INDEX(extract[FUND_VALUE], 1))</f>
        <v>17793.239850859576</v>
      </c>
      <c r="K194">
        <f>IF((B194&lt;INDEX(extract[GUARANTEE_END], 1)),INDEX(extract[CURRENT_RATE], 1),INDEX(extract[MINIMUM_RATE], 1))</f>
        <v>0.01</v>
      </c>
      <c r="L194">
        <f t="shared" ref="L194:L257" si="45">J194*((1+K194)^(1/12)-1)</f>
        <v>14.760170633991041</v>
      </c>
      <c r="M194">
        <f t="shared" ref="M194:M257" si="46">J194*G194</f>
        <v>17.514087638487819</v>
      </c>
      <c r="N194">
        <f>IF((A194=0),INDEX(extract[AVAILABLE_FPWD], 1),(IF(MOD(C194, 12)=0,J194*INDEX(extract[FREE_PWD_PERCENT], 1),0)))</f>
        <v>0</v>
      </c>
      <c r="O194">
        <f>IF((D194&lt;=INDEX(surr_charge_sch_0[POLICY_YEAR],COUNTA(surr_charge_sch_0[POLICY_YEAR]))),INDEX(surr_charge_sch_0[SURRENDER_CHARGE_PERCENT],MATCH(D194, surr_charge_sch_0[POLICY_YEAR])),INDEX(surr_charge_sch_0[SURRENDER_CHARGE_PERCENT],COUNTA(surr_charge_sch_0[SURRENDER_CHARGE_PERCENT])))</f>
        <v>0</v>
      </c>
      <c r="P194">
        <f t="shared" ref="P194:P257" si="47">N194</f>
        <v>0</v>
      </c>
      <c r="Q194">
        <f t="shared" ref="Q194:Q257" si="48">J194-P194</f>
        <v>17793.239850859576</v>
      </c>
      <c r="R194">
        <f t="shared" ref="R194:R257" si="49">O194*Q194</f>
        <v>0</v>
      </c>
      <c r="S194">
        <f t="shared" ref="S194:S257" si="50">J194-R194</f>
        <v>17793.239850859576</v>
      </c>
      <c r="T194">
        <f t="shared" ref="T194:T257" si="51">S194*I194</f>
        <v>9141.9325920748743</v>
      </c>
      <c r="U194">
        <f t="shared" ref="U194:U257" si="52">IF(A194&gt;0,U193+N193*I193,0)</f>
        <v>70564.003832251954</v>
      </c>
      <c r="V194">
        <f t="shared" ref="V194:V257" si="53">IF(A194&gt;0,V193+M193*I193,0)</f>
        <v>3075.003553175965</v>
      </c>
      <c r="W194">
        <f t="shared" ref="W194:W257" si="54">T194+U194+V194</f>
        <v>82780.939977502785</v>
      </c>
      <c r="X194">
        <f t="shared" ref="X194:X257" si="55">IF((A194=0),W194,(IF(W194&gt;X193,W194,X193)))</f>
        <v>96310.79063983573</v>
      </c>
    </row>
    <row r="195" spans="1:24" x14ac:dyDescent="0.3">
      <c r="A195">
        <v>193</v>
      </c>
      <c r="B195">
        <f>IF(A195&gt;0,EOMONTH(B194,1),INDEX(extract[VALUATION_DATE], 1))</f>
        <v>51166</v>
      </c>
      <c r="C195">
        <f>IF(A195=0,DAYS360(INDEX(extract[ISSUE_DATE], 1),B195)/30,C194+1)</f>
        <v>211</v>
      </c>
      <c r="D195">
        <f t="shared" si="42"/>
        <v>18</v>
      </c>
      <c r="E195">
        <f>INDEX(extract[ISSUE_AGE], 1)+D195-1</f>
        <v>65</v>
      </c>
      <c r="F195">
        <f>INDEX(mortality_0[PROBABILITY],MATCH(E195, mortality_0[AGE]))</f>
        <v>1.1748E-2</v>
      </c>
      <c r="G195">
        <f t="shared" si="43"/>
        <v>9.8431133314047514E-4</v>
      </c>
      <c r="H195">
        <f>INDEX(valuation_rate_0[rate],0+1)</f>
        <v>4.2500000000000003E-2</v>
      </c>
      <c r="I195">
        <f t="shared" si="44"/>
        <v>0.5120078776919067</v>
      </c>
      <c r="J195">
        <f>IF(A195&gt;0,J194+L194-M194-N194,INDEX(extract[FUND_VALUE], 1))</f>
        <v>17790.485933855081</v>
      </c>
      <c r="K195">
        <f>IF((B195&lt;INDEX(extract[GUARANTEE_END], 1)),INDEX(extract[CURRENT_RATE], 1),INDEX(extract[MINIMUM_RATE], 1))</f>
        <v>0.01</v>
      </c>
      <c r="L195">
        <f t="shared" si="45"/>
        <v>14.757886154872066</v>
      </c>
      <c r="M195">
        <f t="shared" si="46"/>
        <v>17.511376926769767</v>
      </c>
      <c r="N195">
        <f>IF((A195=0),INDEX(extract[AVAILABLE_FPWD], 1),(IF(MOD(C195, 12)=0,J195*INDEX(extract[FREE_PWD_PERCENT], 1),0)))</f>
        <v>0</v>
      </c>
      <c r="O195">
        <f>IF((D195&lt;=INDEX(surr_charge_sch_0[POLICY_YEAR],COUNTA(surr_charge_sch_0[POLICY_YEAR]))),INDEX(surr_charge_sch_0[SURRENDER_CHARGE_PERCENT],MATCH(D195, surr_charge_sch_0[POLICY_YEAR])),INDEX(surr_charge_sch_0[SURRENDER_CHARGE_PERCENT],COUNTA(surr_charge_sch_0[SURRENDER_CHARGE_PERCENT])))</f>
        <v>0</v>
      </c>
      <c r="P195">
        <f t="shared" si="47"/>
        <v>0</v>
      </c>
      <c r="Q195">
        <f t="shared" si="48"/>
        <v>17790.485933855081</v>
      </c>
      <c r="R195">
        <f t="shared" si="49"/>
        <v>0</v>
      </c>
      <c r="S195">
        <f t="shared" si="50"/>
        <v>17790.485933855081</v>
      </c>
      <c r="T195">
        <f t="shared" si="51"/>
        <v>9108.8689461008598</v>
      </c>
      <c r="U195">
        <f t="shared" si="52"/>
        <v>70564.003832251954</v>
      </c>
      <c r="V195">
        <f t="shared" si="53"/>
        <v>3084.0020610331503</v>
      </c>
      <c r="W195">
        <f t="shared" si="54"/>
        <v>82756.874839385971</v>
      </c>
      <c r="X195">
        <f t="shared" si="55"/>
        <v>96310.79063983573</v>
      </c>
    </row>
    <row r="196" spans="1:24" x14ac:dyDescent="0.3">
      <c r="A196">
        <v>194</v>
      </c>
      <c r="B196">
        <f>IF(A196&gt;0,EOMONTH(B195,1),INDEX(extract[VALUATION_DATE], 1))</f>
        <v>51195</v>
      </c>
      <c r="C196">
        <f>IF(A196=0,DAYS360(INDEX(extract[ISSUE_DATE], 1),B196)/30,C195+1)</f>
        <v>212</v>
      </c>
      <c r="D196">
        <f t="shared" si="42"/>
        <v>18</v>
      </c>
      <c r="E196">
        <f>INDEX(extract[ISSUE_AGE], 1)+D196-1</f>
        <v>65</v>
      </c>
      <c r="F196">
        <f>INDEX(mortality_0[PROBABILITY],MATCH(E196, mortality_0[AGE]))</f>
        <v>1.1748E-2</v>
      </c>
      <c r="G196">
        <f t="shared" si="43"/>
        <v>9.8431133314047514E-4</v>
      </c>
      <c r="H196">
        <f>INDEX(valuation_rate_0[rate],0+1)</f>
        <v>4.2500000000000003E-2</v>
      </c>
      <c r="I196">
        <f t="shared" si="44"/>
        <v>0.5102350684958088</v>
      </c>
      <c r="J196">
        <f>IF(A196&gt;0,J195+L195-M195-N195,INDEX(extract[FUND_VALUE], 1))</f>
        <v>17787.732443083183</v>
      </c>
      <c r="K196">
        <f>IF((B196&lt;INDEX(extract[GUARANTEE_END], 1)),INDEX(extract[CURRENT_RATE], 1),INDEX(extract[MINIMUM_RATE], 1))</f>
        <v>0.01</v>
      </c>
      <c r="L196">
        <f t="shared" si="45"/>
        <v>14.755602029329276</v>
      </c>
      <c r="M196">
        <f t="shared" si="46"/>
        <v>17.50866663459729</v>
      </c>
      <c r="N196">
        <f>IF((A196=0),INDEX(extract[AVAILABLE_FPWD], 1),(IF(MOD(C196, 12)=0,J196*INDEX(extract[FREE_PWD_PERCENT], 1),0)))</f>
        <v>0</v>
      </c>
      <c r="O196">
        <f>IF((D196&lt;=INDEX(surr_charge_sch_0[POLICY_YEAR],COUNTA(surr_charge_sch_0[POLICY_YEAR]))),INDEX(surr_charge_sch_0[SURRENDER_CHARGE_PERCENT],MATCH(D196, surr_charge_sch_0[POLICY_YEAR])),INDEX(surr_charge_sch_0[SURRENDER_CHARGE_PERCENT],COUNTA(surr_charge_sch_0[SURRENDER_CHARGE_PERCENT])))</f>
        <v>0</v>
      </c>
      <c r="P196">
        <f t="shared" si="47"/>
        <v>0</v>
      </c>
      <c r="Q196">
        <f t="shared" si="48"/>
        <v>17787.732443083183</v>
      </c>
      <c r="R196">
        <f t="shared" si="49"/>
        <v>0</v>
      </c>
      <c r="S196">
        <f t="shared" si="50"/>
        <v>17787.732443083183</v>
      </c>
      <c r="T196">
        <f t="shared" si="51"/>
        <v>9075.9248814816692</v>
      </c>
      <c r="U196">
        <f t="shared" si="52"/>
        <v>70564.003832251954</v>
      </c>
      <c r="V196">
        <f t="shared" si="53"/>
        <v>3092.9680239688887</v>
      </c>
      <c r="W196">
        <f t="shared" si="54"/>
        <v>82732.896737702511</v>
      </c>
      <c r="X196">
        <f t="shared" si="55"/>
        <v>96310.79063983573</v>
      </c>
    </row>
    <row r="197" spans="1:24" x14ac:dyDescent="0.3">
      <c r="A197">
        <v>195</v>
      </c>
      <c r="B197">
        <f>IF(A197&gt;0,EOMONTH(B196,1),INDEX(extract[VALUATION_DATE], 1))</f>
        <v>51226</v>
      </c>
      <c r="C197">
        <f>IF(A197=0,DAYS360(INDEX(extract[ISSUE_DATE], 1),B197)/30,C196+1)</f>
        <v>213</v>
      </c>
      <c r="D197">
        <f t="shared" si="42"/>
        <v>18</v>
      </c>
      <c r="E197">
        <f>INDEX(extract[ISSUE_AGE], 1)+D197-1</f>
        <v>65</v>
      </c>
      <c r="F197">
        <f>INDEX(mortality_0[PROBABILITY],MATCH(E197, mortality_0[AGE]))</f>
        <v>1.1748E-2</v>
      </c>
      <c r="G197">
        <f t="shared" si="43"/>
        <v>9.8431133314047514E-4</v>
      </c>
      <c r="H197">
        <f>INDEX(valuation_rate_0[rate],0+1)</f>
        <v>4.2500000000000003E-2</v>
      </c>
      <c r="I197">
        <f t="shared" si="44"/>
        <v>0.50846839758894957</v>
      </c>
      <c r="J197">
        <f>IF(A197&gt;0,J196+L196-M196-N196,INDEX(extract[FUND_VALUE], 1))</f>
        <v>17784.979378477918</v>
      </c>
      <c r="K197">
        <f>IF((B197&lt;INDEX(extract[GUARANTEE_END], 1)),INDEX(extract[CURRENT_RATE], 1),INDEX(extract[MINIMUM_RATE], 1))</f>
        <v>0.01</v>
      </c>
      <c r="L197">
        <f t="shared" si="45"/>
        <v>14.753318257307951</v>
      </c>
      <c r="M197">
        <f t="shared" si="46"/>
        <v>17.505956761905459</v>
      </c>
      <c r="N197">
        <f>IF((A197=0),INDEX(extract[AVAILABLE_FPWD], 1),(IF(MOD(C197, 12)=0,J197*INDEX(extract[FREE_PWD_PERCENT], 1),0)))</f>
        <v>0</v>
      </c>
      <c r="O197">
        <f>IF((D197&lt;=INDEX(surr_charge_sch_0[POLICY_YEAR],COUNTA(surr_charge_sch_0[POLICY_YEAR]))),INDEX(surr_charge_sch_0[SURRENDER_CHARGE_PERCENT],MATCH(D197, surr_charge_sch_0[POLICY_YEAR])),INDEX(surr_charge_sch_0[SURRENDER_CHARGE_PERCENT],COUNTA(surr_charge_sch_0[SURRENDER_CHARGE_PERCENT])))</f>
        <v>0</v>
      </c>
      <c r="P197">
        <f t="shared" si="47"/>
        <v>0</v>
      </c>
      <c r="Q197">
        <f t="shared" si="48"/>
        <v>17784.979378477918</v>
      </c>
      <c r="R197">
        <f t="shared" si="49"/>
        <v>0</v>
      </c>
      <c r="S197">
        <f t="shared" si="50"/>
        <v>17784.979378477918</v>
      </c>
      <c r="T197">
        <f t="shared" si="51"/>
        <v>9043.0999657271786</v>
      </c>
      <c r="U197">
        <f t="shared" si="52"/>
        <v>70564.003832251954</v>
      </c>
      <c r="V197">
        <f t="shared" si="53"/>
        <v>3101.9015596884628</v>
      </c>
      <c r="W197">
        <f t="shared" si="54"/>
        <v>82709.005357667585</v>
      </c>
      <c r="X197">
        <f t="shared" si="55"/>
        <v>96310.79063983573</v>
      </c>
    </row>
    <row r="198" spans="1:24" x14ac:dyDescent="0.3">
      <c r="A198">
        <v>196</v>
      </c>
      <c r="B198">
        <f>IF(A198&gt;0,EOMONTH(B197,1),INDEX(extract[VALUATION_DATE], 1))</f>
        <v>51256</v>
      </c>
      <c r="C198">
        <f>IF(A198=0,DAYS360(INDEX(extract[ISSUE_DATE], 1),B198)/30,C197+1)</f>
        <v>214</v>
      </c>
      <c r="D198">
        <f t="shared" si="42"/>
        <v>18</v>
      </c>
      <c r="E198">
        <f>INDEX(extract[ISSUE_AGE], 1)+D198-1</f>
        <v>65</v>
      </c>
      <c r="F198">
        <f>INDEX(mortality_0[PROBABILITY],MATCH(E198, mortality_0[AGE]))</f>
        <v>1.1748E-2</v>
      </c>
      <c r="G198">
        <f t="shared" si="43"/>
        <v>9.8431133314047514E-4</v>
      </c>
      <c r="H198">
        <f>INDEX(valuation_rate_0[rate],0+1)</f>
        <v>4.2500000000000003E-2</v>
      </c>
      <c r="I198">
        <f t="shared" si="44"/>
        <v>0.50670784371771938</v>
      </c>
      <c r="J198">
        <f>IF(A198&gt;0,J197+L197-M197-N197,INDEX(extract[FUND_VALUE], 1))</f>
        <v>17782.226739973321</v>
      </c>
      <c r="K198">
        <f>IF((B198&lt;INDEX(extract[GUARANTEE_END], 1)),INDEX(extract[CURRENT_RATE], 1),INDEX(extract[MINIMUM_RATE], 1))</f>
        <v>0.01</v>
      </c>
      <c r="L198">
        <f t="shared" si="45"/>
        <v>14.751034838753371</v>
      </c>
      <c r="M198">
        <f t="shared" si="46"/>
        <v>17.503247308629344</v>
      </c>
      <c r="N198">
        <f>IF((A198=0),INDEX(extract[AVAILABLE_FPWD], 1),(IF(MOD(C198, 12)=0,J198*INDEX(extract[FREE_PWD_PERCENT], 1),0)))</f>
        <v>0</v>
      </c>
      <c r="O198">
        <f>IF((D198&lt;=INDEX(surr_charge_sch_0[POLICY_YEAR],COUNTA(surr_charge_sch_0[POLICY_YEAR]))),INDEX(surr_charge_sch_0[SURRENDER_CHARGE_PERCENT],MATCH(D198, surr_charge_sch_0[POLICY_YEAR])),INDEX(surr_charge_sch_0[SURRENDER_CHARGE_PERCENT],COUNTA(surr_charge_sch_0[SURRENDER_CHARGE_PERCENT])))</f>
        <v>0</v>
      </c>
      <c r="P198">
        <f t="shared" si="47"/>
        <v>0</v>
      </c>
      <c r="Q198">
        <f t="shared" si="48"/>
        <v>17782.226739973321</v>
      </c>
      <c r="R198">
        <f t="shared" si="49"/>
        <v>0</v>
      </c>
      <c r="S198">
        <f t="shared" si="50"/>
        <v>17782.226739973321</v>
      </c>
      <c r="T198">
        <f t="shared" si="51"/>
        <v>9010.3937679114515</v>
      </c>
      <c r="U198">
        <f t="shared" si="52"/>
        <v>70564.003832251954</v>
      </c>
      <c r="V198">
        <f t="shared" si="53"/>
        <v>3110.8027854714505</v>
      </c>
      <c r="W198">
        <f t="shared" si="54"/>
        <v>82685.200385634846</v>
      </c>
      <c r="X198">
        <f t="shared" si="55"/>
        <v>96310.79063983573</v>
      </c>
    </row>
    <row r="199" spans="1:24" x14ac:dyDescent="0.3">
      <c r="A199">
        <v>197</v>
      </c>
      <c r="B199">
        <f>IF(A199&gt;0,EOMONTH(B198,1),INDEX(extract[VALUATION_DATE], 1))</f>
        <v>51287</v>
      </c>
      <c r="C199">
        <f>IF(A199=0,DAYS360(INDEX(extract[ISSUE_DATE], 1),B199)/30,C198+1)</f>
        <v>215</v>
      </c>
      <c r="D199">
        <f t="shared" si="42"/>
        <v>18</v>
      </c>
      <c r="E199">
        <f>INDEX(extract[ISSUE_AGE], 1)+D199-1</f>
        <v>65</v>
      </c>
      <c r="F199">
        <f>INDEX(mortality_0[PROBABILITY],MATCH(E199, mortality_0[AGE]))</f>
        <v>1.1748E-2</v>
      </c>
      <c r="G199">
        <f t="shared" si="43"/>
        <v>9.8431133314047514E-4</v>
      </c>
      <c r="H199">
        <f>INDEX(valuation_rate_0[rate],0+1)</f>
        <v>4.2500000000000003E-2</v>
      </c>
      <c r="I199">
        <f t="shared" si="44"/>
        <v>0.50495338570209825</v>
      </c>
      <c r="J199">
        <f>IF(A199&gt;0,J198+L198-M198-N198,INDEX(extract[FUND_VALUE], 1))</f>
        <v>17779.474527503447</v>
      </c>
      <c r="K199">
        <f>IF((B199&lt;INDEX(extract[GUARANTEE_END], 1)),INDEX(extract[CURRENT_RATE], 1),INDEX(extract[MINIMUM_RATE], 1))</f>
        <v>0.01</v>
      </c>
      <c r="L199">
        <f t="shared" si="45"/>
        <v>14.748751773610833</v>
      </c>
      <c r="M199">
        <f t="shared" si="46"/>
        <v>17.500538274704038</v>
      </c>
      <c r="N199">
        <f>IF((A199=0),INDEX(extract[AVAILABLE_FPWD], 1),(IF(MOD(C199, 12)=0,J199*INDEX(extract[FREE_PWD_PERCENT], 1),0)))</f>
        <v>0</v>
      </c>
      <c r="O199">
        <f>IF((D199&lt;=INDEX(surr_charge_sch_0[POLICY_YEAR],COUNTA(surr_charge_sch_0[POLICY_YEAR]))),INDEX(surr_charge_sch_0[SURRENDER_CHARGE_PERCENT],MATCH(D199, surr_charge_sch_0[POLICY_YEAR])),INDEX(surr_charge_sch_0[SURRENDER_CHARGE_PERCENT],COUNTA(surr_charge_sch_0[SURRENDER_CHARGE_PERCENT])))</f>
        <v>0</v>
      </c>
      <c r="P199">
        <f t="shared" si="47"/>
        <v>0</v>
      </c>
      <c r="Q199">
        <f t="shared" si="48"/>
        <v>17779.474527503447</v>
      </c>
      <c r="R199">
        <f t="shared" si="49"/>
        <v>0</v>
      </c>
      <c r="S199">
        <f t="shared" si="50"/>
        <v>17779.474527503447</v>
      </c>
      <c r="T199">
        <f t="shared" si="51"/>
        <v>8977.8058586670795</v>
      </c>
      <c r="U199">
        <f t="shared" si="52"/>
        <v>70564.003832251954</v>
      </c>
      <c r="V199">
        <f t="shared" si="53"/>
        <v>3119.671818173264</v>
      </c>
      <c r="W199">
        <f t="shared" si="54"/>
        <v>82661.481509092293</v>
      </c>
      <c r="X199">
        <f t="shared" si="55"/>
        <v>96310.79063983573</v>
      </c>
    </row>
    <row r="200" spans="1:24" x14ac:dyDescent="0.3">
      <c r="A200">
        <v>198</v>
      </c>
      <c r="B200">
        <f>IF(A200&gt;0,EOMONTH(B199,1),INDEX(extract[VALUATION_DATE], 1))</f>
        <v>51317</v>
      </c>
      <c r="C200">
        <f>IF(A200=0,DAYS360(INDEX(extract[ISSUE_DATE], 1),B200)/30,C199+1)</f>
        <v>216</v>
      </c>
      <c r="D200">
        <f t="shared" si="42"/>
        <v>19</v>
      </c>
      <c r="E200">
        <f>INDEX(extract[ISSUE_AGE], 1)+D200-1</f>
        <v>66</v>
      </c>
      <c r="F200">
        <f>INDEX(mortality_0[PROBABILITY],MATCH(E200, mortality_0[AGE]))</f>
        <v>1.2971999999999999E-2</v>
      </c>
      <c r="G200">
        <f t="shared" si="43"/>
        <v>1.0874808600422892E-3</v>
      </c>
      <c r="H200">
        <f>INDEX(valuation_rate_0[rate],0+1)</f>
        <v>4.2500000000000003E-2</v>
      </c>
      <c r="I200">
        <f t="shared" si="44"/>
        <v>0.50320500243540145</v>
      </c>
      <c r="J200">
        <f>IF(A200&gt;0,J199+L199-M199-N199,INDEX(extract[FUND_VALUE], 1))</f>
        <v>17776.722741002355</v>
      </c>
      <c r="K200">
        <f>IF((B200&lt;INDEX(extract[GUARANTEE_END], 1)),INDEX(extract[CURRENT_RATE], 1),INDEX(extract[MINIMUM_RATE], 1))</f>
        <v>0.01</v>
      </c>
      <c r="L200">
        <f t="shared" si="45"/>
        <v>14.746469061825634</v>
      </c>
      <c r="M200">
        <f t="shared" si="46"/>
        <v>19.331845735118563</v>
      </c>
      <c r="N200">
        <f>IF((A200=0),INDEX(extract[AVAILABLE_FPWD], 1),(IF(MOD(C200, 12)=0,J200*INDEX(extract[FREE_PWD_PERCENT], 1),0)))</f>
        <v>1777.6722741002357</v>
      </c>
      <c r="O200">
        <f>IF((D200&lt;=INDEX(surr_charge_sch_0[POLICY_YEAR],COUNTA(surr_charge_sch_0[POLICY_YEAR]))),INDEX(surr_charge_sch_0[SURRENDER_CHARGE_PERCENT],MATCH(D200, surr_charge_sch_0[POLICY_YEAR])),INDEX(surr_charge_sch_0[SURRENDER_CHARGE_PERCENT],COUNTA(surr_charge_sch_0[SURRENDER_CHARGE_PERCENT])))</f>
        <v>0</v>
      </c>
      <c r="P200">
        <f t="shared" si="47"/>
        <v>1777.6722741002357</v>
      </c>
      <c r="Q200">
        <f t="shared" si="48"/>
        <v>15999.050466902119</v>
      </c>
      <c r="R200">
        <f t="shared" si="49"/>
        <v>0</v>
      </c>
      <c r="S200">
        <f t="shared" si="50"/>
        <v>17776.722741002355</v>
      </c>
      <c r="T200">
        <f t="shared" si="51"/>
        <v>8945.3358101795457</v>
      </c>
      <c r="U200">
        <f t="shared" si="52"/>
        <v>70564.003832251954</v>
      </c>
      <c r="V200">
        <f t="shared" si="53"/>
        <v>3128.5087742266851</v>
      </c>
      <c r="W200">
        <f t="shared" si="54"/>
        <v>82637.848416658191</v>
      </c>
      <c r="X200">
        <f t="shared" si="55"/>
        <v>96310.79063983573</v>
      </c>
    </row>
    <row r="201" spans="1:24" x14ac:dyDescent="0.3">
      <c r="A201">
        <v>199</v>
      </c>
      <c r="B201">
        <f>IF(A201&gt;0,EOMONTH(B200,1),INDEX(extract[VALUATION_DATE], 1))</f>
        <v>51348</v>
      </c>
      <c r="C201">
        <f>IF(A201=0,DAYS360(INDEX(extract[ISSUE_DATE], 1),B201)/30,C200+1)</f>
        <v>217</v>
      </c>
      <c r="D201">
        <f t="shared" si="42"/>
        <v>19</v>
      </c>
      <c r="E201">
        <f>INDEX(extract[ISSUE_AGE], 1)+D201-1</f>
        <v>66</v>
      </c>
      <c r="F201">
        <f>INDEX(mortality_0[PROBABILITY],MATCH(E201, mortality_0[AGE]))</f>
        <v>1.2971999999999999E-2</v>
      </c>
      <c r="G201">
        <f t="shared" si="43"/>
        <v>1.0874808600422892E-3</v>
      </c>
      <c r="H201">
        <f>INDEX(valuation_rate_0[rate],0+1)</f>
        <v>4.2500000000000003E-2</v>
      </c>
      <c r="I201">
        <f t="shared" si="44"/>
        <v>0.50146267288402546</v>
      </c>
      <c r="J201">
        <f>IF(A201&gt;0,J200+L200-M200-N200,INDEX(extract[FUND_VALUE], 1))</f>
        <v>15994.465090228825</v>
      </c>
      <c r="K201">
        <f>IF((B201&lt;INDEX(extract[GUARANTEE_END], 1)),INDEX(extract[CURRENT_RATE], 1),INDEX(extract[MINIMUM_RATE], 1))</f>
        <v>0.01</v>
      </c>
      <c r="L201">
        <f t="shared" si="45"/>
        <v>13.268018410923938</v>
      </c>
      <c r="M201">
        <f t="shared" si="46"/>
        <v>17.393674652238413</v>
      </c>
      <c r="N201">
        <f>IF((A201=0),INDEX(extract[AVAILABLE_FPWD], 1),(IF(MOD(C201, 12)=0,J201*INDEX(extract[FREE_PWD_PERCENT], 1),0)))</f>
        <v>0</v>
      </c>
      <c r="O201">
        <f>IF((D201&lt;=INDEX(surr_charge_sch_0[POLICY_YEAR],COUNTA(surr_charge_sch_0[POLICY_YEAR]))),INDEX(surr_charge_sch_0[SURRENDER_CHARGE_PERCENT],MATCH(D201, surr_charge_sch_0[POLICY_YEAR])),INDEX(surr_charge_sch_0[SURRENDER_CHARGE_PERCENT],COUNTA(surr_charge_sch_0[SURRENDER_CHARGE_PERCENT])))</f>
        <v>0</v>
      </c>
      <c r="P201">
        <f t="shared" si="47"/>
        <v>0</v>
      </c>
      <c r="Q201">
        <f t="shared" si="48"/>
        <v>15994.465090228825</v>
      </c>
      <c r="R201">
        <f t="shared" si="49"/>
        <v>0</v>
      </c>
      <c r="S201">
        <f t="shared" si="50"/>
        <v>15994.465090228825</v>
      </c>
      <c r="T201">
        <f t="shared" si="51"/>
        <v>8020.6272154963817</v>
      </c>
      <c r="U201">
        <f t="shared" si="52"/>
        <v>71458.537413269907</v>
      </c>
      <c r="V201">
        <f t="shared" si="53"/>
        <v>3138.2366557069063</v>
      </c>
      <c r="W201">
        <f t="shared" si="54"/>
        <v>82617.401284473191</v>
      </c>
      <c r="X201">
        <f t="shared" si="55"/>
        <v>96310.79063983573</v>
      </c>
    </row>
    <row r="202" spans="1:24" x14ac:dyDescent="0.3">
      <c r="A202">
        <v>200</v>
      </c>
      <c r="B202">
        <f>IF(A202&gt;0,EOMONTH(B201,1),INDEX(extract[VALUATION_DATE], 1))</f>
        <v>51379</v>
      </c>
      <c r="C202">
        <f>IF(A202=0,DAYS360(INDEX(extract[ISSUE_DATE], 1),B202)/30,C201+1)</f>
        <v>218</v>
      </c>
      <c r="D202">
        <f t="shared" si="42"/>
        <v>19</v>
      </c>
      <c r="E202">
        <f>INDEX(extract[ISSUE_AGE], 1)+D202-1</f>
        <v>66</v>
      </c>
      <c r="F202">
        <f>INDEX(mortality_0[PROBABILITY],MATCH(E202, mortality_0[AGE]))</f>
        <v>1.2971999999999999E-2</v>
      </c>
      <c r="G202">
        <f t="shared" si="43"/>
        <v>1.0874808600422892E-3</v>
      </c>
      <c r="H202">
        <f>INDEX(valuation_rate_0[rate],0+1)</f>
        <v>4.2500000000000003E-2</v>
      </c>
      <c r="I202">
        <f t="shared" si="44"/>
        <v>0.49972637608719461</v>
      </c>
      <c r="J202">
        <f>IF(A202&gt;0,J201+L201-M201-N201,INDEX(extract[FUND_VALUE], 1))</f>
        <v>15990.33943398751</v>
      </c>
      <c r="K202">
        <f>IF((B202&lt;INDEX(extract[GUARANTEE_END], 1)),INDEX(extract[CURRENT_RATE], 1),INDEX(extract[MINIMUM_RATE], 1))</f>
        <v>0.01</v>
      </c>
      <c r="L202">
        <f t="shared" si="45"/>
        <v>13.264596021825078</v>
      </c>
      <c r="M202">
        <f t="shared" si="46"/>
        <v>17.389188080040871</v>
      </c>
      <c r="N202">
        <f>IF((A202=0),INDEX(extract[AVAILABLE_FPWD], 1),(IF(MOD(C202, 12)=0,J202*INDEX(extract[FREE_PWD_PERCENT], 1),0)))</f>
        <v>0</v>
      </c>
      <c r="O202">
        <f>IF((D202&lt;=INDEX(surr_charge_sch_0[POLICY_YEAR],COUNTA(surr_charge_sch_0[POLICY_YEAR]))),INDEX(surr_charge_sch_0[SURRENDER_CHARGE_PERCENT],MATCH(D202, surr_charge_sch_0[POLICY_YEAR])),INDEX(surr_charge_sch_0[SURRENDER_CHARGE_PERCENT],COUNTA(surr_charge_sch_0[SURRENDER_CHARGE_PERCENT])))</f>
        <v>0</v>
      </c>
      <c r="P202">
        <f t="shared" si="47"/>
        <v>0</v>
      </c>
      <c r="Q202">
        <f t="shared" si="48"/>
        <v>15990.33943398751</v>
      </c>
      <c r="R202">
        <f t="shared" si="49"/>
        <v>0</v>
      </c>
      <c r="S202">
        <f t="shared" si="50"/>
        <v>15990.33943398751</v>
      </c>
      <c r="T202">
        <f t="shared" si="51"/>
        <v>7990.7943777507417</v>
      </c>
      <c r="U202">
        <f t="shared" si="52"/>
        <v>71458.537413269907</v>
      </c>
      <c r="V202">
        <f t="shared" si="53"/>
        <v>3146.9589342892928</v>
      </c>
      <c r="W202">
        <f t="shared" si="54"/>
        <v>82596.29072530994</v>
      </c>
      <c r="X202">
        <f t="shared" si="55"/>
        <v>96310.79063983573</v>
      </c>
    </row>
    <row r="203" spans="1:24" x14ac:dyDescent="0.3">
      <c r="A203">
        <v>201</v>
      </c>
      <c r="B203">
        <f>IF(A203&gt;0,EOMONTH(B202,1),INDEX(extract[VALUATION_DATE], 1))</f>
        <v>51409</v>
      </c>
      <c r="C203">
        <f>IF(A203=0,DAYS360(INDEX(extract[ISSUE_DATE], 1),B203)/30,C202+1)</f>
        <v>219</v>
      </c>
      <c r="D203">
        <f t="shared" si="42"/>
        <v>19</v>
      </c>
      <c r="E203">
        <f>INDEX(extract[ISSUE_AGE], 1)+D203-1</f>
        <v>66</v>
      </c>
      <c r="F203">
        <f>INDEX(mortality_0[PROBABILITY],MATCH(E203, mortality_0[AGE]))</f>
        <v>1.2971999999999999E-2</v>
      </c>
      <c r="G203">
        <f t="shared" si="43"/>
        <v>1.0874808600422892E-3</v>
      </c>
      <c r="H203">
        <f>INDEX(valuation_rate_0[rate],0+1)</f>
        <v>4.2500000000000003E-2</v>
      </c>
      <c r="I203">
        <f t="shared" si="44"/>
        <v>0.49799609115670934</v>
      </c>
      <c r="J203">
        <f>IF(A203&gt;0,J202+L202-M202-N202,INDEX(extract[FUND_VALUE], 1))</f>
        <v>15986.214841929295</v>
      </c>
      <c r="K203">
        <f>IF((B203&lt;INDEX(extract[GUARANTEE_END], 1)),INDEX(extract[CURRENT_RATE], 1),INDEX(extract[MINIMUM_RATE], 1))</f>
        <v>0.01</v>
      </c>
      <c r="L203">
        <f t="shared" si="45"/>
        <v>13.261174515506658</v>
      </c>
      <c r="M203">
        <f t="shared" si="46"/>
        <v>17.384702665122077</v>
      </c>
      <c r="N203">
        <f>IF((A203=0),INDEX(extract[AVAILABLE_FPWD], 1),(IF(MOD(C203, 12)=0,J203*INDEX(extract[FREE_PWD_PERCENT], 1),0)))</f>
        <v>0</v>
      </c>
      <c r="O203">
        <f>IF((D203&lt;=INDEX(surr_charge_sch_0[POLICY_YEAR],COUNTA(surr_charge_sch_0[POLICY_YEAR]))),INDEX(surr_charge_sch_0[SURRENDER_CHARGE_PERCENT],MATCH(D203, surr_charge_sch_0[POLICY_YEAR])),INDEX(surr_charge_sch_0[SURRENDER_CHARGE_PERCENT],COUNTA(surr_charge_sch_0[SURRENDER_CHARGE_PERCENT])))</f>
        <v>0</v>
      </c>
      <c r="P203">
        <f t="shared" si="47"/>
        <v>0</v>
      </c>
      <c r="Q203">
        <f t="shared" si="48"/>
        <v>15986.214841929295</v>
      </c>
      <c r="R203">
        <f t="shared" si="49"/>
        <v>0</v>
      </c>
      <c r="S203">
        <f t="shared" si="50"/>
        <v>15986.214841929295</v>
      </c>
      <c r="T203">
        <f t="shared" si="51"/>
        <v>7961.0725036721615</v>
      </c>
      <c r="U203">
        <f t="shared" si="52"/>
        <v>71458.537413269907</v>
      </c>
      <c r="V203">
        <f t="shared" si="53"/>
        <v>3155.6487702316304</v>
      </c>
      <c r="W203">
        <f t="shared" si="54"/>
        <v>82575.2586871737</v>
      </c>
      <c r="X203">
        <f t="shared" si="55"/>
        <v>96310.79063983573</v>
      </c>
    </row>
    <row r="204" spans="1:24" x14ac:dyDescent="0.3">
      <c r="A204">
        <v>202</v>
      </c>
      <c r="B204">
        <f>IF(A204&gt;0,EOMONTH(B203,1),INDEX(extract[VALUATION_DATE], 1))</f>
        <v>51440</v>
      </c>
      <c r="C204">
        <f>IF(A204=0,DAYS360(INDEX(extract[ISSUE_DATE], 1),B204)/30,C203+1)</f>
        <v>220</v>
      </c>
      <c r="D204">
        <f t="shared" si="42"/>
        <v>19</v>
      </c>
      <c r="E204">
        <f>INDEX(extract[ISSUE_AGE], 1)+D204-1</f>
        <v>66</v>
      </c>
      <c r="F204">
        <f>INDEX(mortality_0[PROBABILITY],MATCH(E204, mortality_0[AGE]))</f>
        <v>1.2971999999999999E-2</v>
      </c>
      <c r="G204">
        <f t="shared" si="43"/>
        <v>1.0874808600422892E-3</v>
      </c>
      <c r="H204">
        <f>INDEX(valuation_rate_0[rate],0+1)</f>
        <v>4.2500000000000003E-2</v>
      </c>
      <c r="I204">
        <f t="shared" si="44"/>
        <v>0.49627179727669474</v>
      </c>
      <c r="J204">
        <f>IF(A204&gt;0,J203+L203-M203-N203,INDEX(extract[FUND_VALUE], 1))</f>
        <v>15982.09131377968</v>
      </c>
      <c r="K204">
        <f>IF((B204&lt;INDEX(extract[GUARANTEE_END], 1)),INDEX(extract[CURRENT_RATE], 1),INDEX(extract[MINIMUM_RATE], 1))</f>
        <v>0.01</v>
      </c>
      <c r="L204">
        <f t="shared" si="45"/>
        <v>13.257753891740974</v>
      </c>
      <c r="M204">
        <f t="shared" si="46"/>
        <v>17.380218407183524</v>
      </c>
      <c r="N204">
        <f>IF((A204=0),INDEX(extract[AVAILABLE_FPWD], 1),(IF(MOD(C204, 12)=0,J204*INDEX(extract[FREE_PWD_PERCENT], 1),0)))</f>
        <v>0</v>
      </c>
      <c r="O204">
        <f>IF((D204&lt;=INDEX(surr_charge_sch_0[POLICY_YEAR],COUNTA(surr_charge_sch_0[POLICY_YEAR]))),INDEX(surr_charge_sch_0[SURRENDER_CHARGE_PERCENT],MATCH(D204, surr_charge_sch_0[POLICY_YEAR])),INDEX(surr_charge_sch_0[SURRENDER_CHARGE_PERCENT],COUNTA(surr_charge_sch_0[SURRENDER_CHARGE_PERCENT])))</f>
        <v>0</v>
      </c>
      <c r="P204">
        <f t="shared" si="47"/>
        <v>0</v>
      </c>
      <c r="Q204">
        <f t="shared" si="48"/>
        <v>15982.09131377968</v>
      </c>
      <c r="R204">
        <f t="shared" si="49"/>
        <v>0</v>
      </c>
      <c r="S204">
        <f t="shared" si="50"/>
        <v>15982.09131377968</v>
      </c>
      <c r="T204">
        <f t="shared" si="51"/>
        <v>7931.4611805296927</v>
      </c>
      <c r="U204">
        <f t="shared" si="52"/>
        <v>71458.537413269907</v>
      </c>
      <c r="V204">
        <f t="shared" si="53"/>
        <v>3164.306284204783</v>
      </c>
      <c r="W204">
        <f t="shared" si="54"/>
        <v>82554.304878004375</v>
      </c>
      <c r="X204">
        <f t="shared" si="55"/>
        <v>96310.79063983573</v>
      </c>
    </row>
    <row r="205" spans="1:24" x14ac:dyDescent="0.3">
      <c r="A205">
        <v>203</v>
      </c>
      <c r="B205">
        <f>IF(A205&gt;0,EOMONTH(B204,1),INDEX(extract[VALUATION_DATE], 1))</f>
        <v>51470</v>
      </c>
      <c r="C205">
        <f>IF(A205=0,DAYS360(INDEX(extract[ISSUE_DATE], 1),B205)/30,C204+1)</f>
        <v>221</v>
      </c>
      <c r="D205">
        <f t="shared" si="42"/>
        <v>19</v>
      </c>
      <c r="E205">
        <f>INDEX(extract[ISSUE_AGE], 1)+D205-1</f>
        <v>66</v>
      </c>
      <c r="F205">
        <f>INDEX(mortality_0[PROBABILITY],MATCH(E205, mortality_0[AGE]))</f>
        <v>1.2971999999999999E-2</v>
      </c>
      <c r="G205">
        <f t="shared" si="43"/>
        <v>1.0874808600422892E-3</v>
      </c>
      <c r="H205">
        <f>INDEX(valuation_rate_0[rate],0+1)</f>
        <v>4.2500000000000003E-2</v>
      </c>
      <c r="I205">
        <f t="shared" si="44"/>
        <v>0.49455347370335012</v>
      </c>
      <c r="J205">
        <f>IF(A205&gt;0,J204+L204-M204-N204,INDEX(extract[FUND_VALUE], 1))</f>
        <v>15977.968849264238</v>
      </c>
      <c r="K205">
        <f>IF((B205&lt;INDEX(extract[GUARANTEE_END], 1)),INDEX(extract[CURRENT_RATE], 1),INDEX(extract[MINIMUM_RATE], 1))</f>
        <v>0.01</v>
      </c>
      <c r="L205">
        <f t="shared" si="45"/>
        <v>13.254334150300375</v>
      </c>
      <c r="M205">
        <f t="shared" si="46"/>
        <v>17.375735305926778</v>
      </c>
      <c r="N205">
        <f>IF((A205=0),INDEX(extract[AVAILABLE_FPWD], 1),(IF(MOD(C205, 12)=0,J205*INDEX(extract[FREE_PWD_PERCENT], 1),0)))</f>
        <v>0</v>
      </c>
      <c r="O205">
        <f>IF((D205&lt;=INDEX(surr_charge_sch_0[POLICY_YEAR],COUNTA(surr_charge_sch_0[POLICY_YEAR]))),INDEX(surr_charge_sch_0[SURRENDER_CHARGE_PERCENT],MATCH(D205, surr_charge_sch_0[POLICY_YEAR])),INDEX(surr_charge_sch_0[SURRENDER_CHARGE_PERCENT],COUNTA(surr_charge_sch_0[SURRENDER_CHARGE_PERCENT])))</f>
        <v>0</v>
      </c>
      <c r="P205">
        <f t="shared" si="47"/>
        <v>0</v>
      </c>
      <c r="Q205">
        <f t="shared" si="48"/>
        <v>15977.968849264238</v>
      </c>
      <c r="R205">
        <f t="shared" si="49"/>
        <v>0</v>
      </c>
      <c r="S205">
        <f t="shared" si="50"/>
        <v>15977.968849264238</v>
      </c>
      <c r="T205">
        <f t="shared" si="51"/>
        <v>7901.9599971275484</v>
      </c>
      <c r="U205">
        <f t="shared" si="52"/>
        <v>71458.537413269907</v>
      </c>
      <c r="V205">
        <f t="shared" si="53"/>
        <v>3172.9315964307775</v>
      </c>
      <c r="W205">
        <f t="shared" si="54"/>
        <v>82533.429006828228</v>
      </c>
      <c r="X205">
        <f t="shared" si="55"/>
        <v>96310.79063983573</v>
      </c>
    </row>
    <row r="206" spans="1:24" x14ac:dyDescent="0.3">
      <c r="A206">
        <v>204</v>
      </c>
      <c r="B206">
        <f>IF(A206&gt;0,EOMONTH(B205,1),INDEX(extract[VALUATION_DATE], 1))</f>
        <v>51501</v>
      </c>
      <c r="C206">
        <f>IF(A206=0,DAYS360(INDEX(extract[ISSUE_DATE], 1),B206)/30,C205+1)</f>
        <v>222</v>
      </c>
      <c r="D206">
        <f t="shared" si="42"/>
        <v>19</v>
      </c>
      <c r="E206">
        <f>INDEX(extract[ISSUE_AGE], 1)+D206-1</f>
        <v>66</v>
      </c>
      <c r="F206">
        <f>INDEX(mortality_0[PROBABILITY],MATCH(E206, mortality_0[AGE]))</f>
        <v>1.2971999999999999E-2</v>
      </c>
      <c r="G206">
        <f t="shared" si="43"/>
        <v>1.0874808600422892E-3</v>
      </c>
      <c r="H206">
        <f>INDEX(valuation_rate_0[rate],0+1)</f>
        <v>4.2500000000000003E-2</v>
      </c>
      <c r="I206">
        <f t="shared" si="44"/>
        <v>0.49284109976469948</v>
      </c>
      <c r="J206">
        <f>IF(A206&gt;0,J205+L205-M205-N205,INDEX(extract[FUND_VALUE], 1))</f>
        <v>15973.847448108612</v>
      </c>
      <c r="K206">
        <f>IF((B206&lt;INDEX(extract[GUARANTEE_END], 1)),INDEX(extract[CURRENT_RATE], 1),INDEX(extract[MINIMUM_RATE], 1))</f>
        <v>0.01</v>
      </c>
      <c r="L206">
        <f t="shared" si="45"/>
        <v>13.250915290957273</v>
      </c>
      <c r="M206">
        <f t="shared" si="46"/>
        <v>17.37125336105348</v>
      </c>
      <c r="N206">
        <f>IF((A206=0),INDEX(extract[AVAILABLE_FPWD], 1),(IF(MOD(C206, 12)=0,J206*INDEX(extract[FREE_PWD_PERCENT], 1),0)))</f>
        <v>0</v>
      </c>
      <c r="O206">
        <f>IF((D206&lt;=INDEX(surr_charge_sch_0[POLICY_YEAR],COUNTA(surr_charge_sch_0[POLICY_YEAR]))),INDEX(surr_charge_sch_0[SURRENDER_CHARGE_PERCENT],MATCH(D206, surr_charge_sch_0[POLICY_YEAR])),INDEX(surr_charge_sch_0[SURRENDER_CHARGE_PERCENT],COUNTA(surr_charge_sch_0[SURRENDER_CHARGE_PERCENT])))</f>
        <v>0</v>
      </c>
      <c r="P206">
        <f t="shared" si="47"/>
        <v>0</v>
      </c>
      <c r="Q206">
        <f t="shared" si="48"/>
        <v>15973.847448108612</v>
      </c>
      <c r="R206">
        <f t="shared" si="49"/>
        <v>0</v>
      </c>
      <c r="S206">
        <f t="shared" si="50"/>
        <v>15973.847448108612</v>
      </c>
      <c r="T206">
        <f t="shared" si="51"/>
        <v>7872.568543799387</v>
      </c>
      <c r="U206">
        <f t="shared" si="52"/>
        <v>71458.537413269907</v>
      </c>
      <c r="V206">
        <f t="shared" si="53"/>
        <v>3181.5248266844737</v>
      </c>
      <c r="W206">
        <f t="shared" si="54"/>
        <v>82512.630783753761</v>
      </c>
      <c r="X206">
        <f t="shared" si="55"/>
        <v>96310.79063983573</v>
      </c>
    </row>
    <row r="207" spans="1:24" x14ac:dyDescent="0.3">
      <c r="A207">
        <v>205</v>
      </c>
      <c r="B207">
        <f>IF(A207&gt;0,EOMONTH(B206,1),INDEX(extract[VALUATION_DATE], 1))</f>
        <v>51532</v>
      </c>
      <c r="C207">
        <f>IF(A207=0,DAYS360(INDEX(extract[ISSUE_DATE], 1),B207)/30,C206+1)</f>
        <v>223</v>
      </c>
      <c r="D207">
        <f t="shared" si="42"/>
        <v>19</v>
      </c>
      <c r="E207">
        <f>INDEX(extract[ISSUE_AGE], 1)+D207-1</f>
        <v>66</v>
      </c>
      <c r="F207">
        <f>INDEX(mortality_0[PROBABILITY],MATCH(E207, mortality_0[AGE]))</f>
        <v>1.2971999999999999E-2</v>
      </c>
      <c r="G207">
        <f t="shared" si="43"/>
        <v>1.0874808600422892E-3</v>
      </c>
      <c r="H207">
        <f>INDEX(valuation_rate_0[rate],0+1)</f>
        <v>4.2500000000000003E-2</v>
      </c>
      <c r="I207">
        <f t="shared" si="44"/>
        <v>0.49113465486034275</v>
      </c>
      <c r="J207">
        <f>IF(A207&gt;0,J206+L206-M206-N206,INDEX(extract[FUND_VALUE], 1))</f>
        <v>15969.727110038515</v>
      </c>
      <c r="K207">
        <f>IF((B207&lt;INDEX(extract[GUARANTEE_END], 1)),INDEX(extract[CURRENT_RATE], 1),INDEX(extract[MINIMUM_RATE], 1))</f>
        <v>0.01</v>
      </c>
      <c r="L207">
        <f t="shared" si="45"/>
        <v>13.247497313484136</v>
      </c>
      <c r="M207">
        <f t="shared" si="46"/>
        <v>17.366772572265347</v>
      </c>
      <c r="N207">
        <f>IF((A207=0),INDEX(extract[AVAILABLE_FPWD], 1),(IF(MOD(C207, 12)=0,J207*INDEX(extract[FREE_PWD_PERCENT], 1),0)))</f>
        <v>0</v>
      </c>
      <c r="O207">
        <f>IF((D207&lt;=INDEX(surr_charge_sch_0[POLICY_YEAR],COUNTA(surr_charge_sch_0[POLICY_YEAR]))),INDEX(surr_charge_sch_0[SURRENDER_CHARGE_PERCENT],MATCH(D207, surr_charge_sch_0[POLICY_YEAR])),INDEX(surr_charge_sch_0[SURRENDER_CHARGE_PERCENT],COUNTA(surr_charge_sch_0[SURRENDER_CHARGE_PERCENT])))</f>
        <v>0</v>
      </c>
      <c r="P207">
        <f t="shared" si="47"/>
        <v>0</v>
      </c>
      <c r="Q207">
        <f t="shared" si="48"/>
        <v>15969.727110038515</v>
      </c>
      <c r="R207">
        <f t="shared" si="49"/>
        <v>0</v>
      </c>
      <c r="S207">
        <f t="shared" si="50"/>
        <v>15969.727110038515</v>
      </c>
      <c r="T207">
        <f t="shared" si="51"/>
        <v>7843.2864124026246</v>
      </c>
      <c r="U207">
        <f t="shared" si="52"/>
        <v>71458.537413269907</v>
      </c>
      <c r="V207">
        <f t="shared" si="53"/>
        <v>3190.0860942952268</v>
      </c>
      <c r="W207">
        <f t="shared" si="54"/>
        <v>82491.909919967758</v>
      </c>
      <c r="X207">
        <f t="shared" si="55"/>
        <v>96310.79063983573</v>
      </c>
    </row>
    <row r="208" spans="1:24" x14ac:dyDescent="0.3">
      <c r="A208">
        <v>206</v>
      </c>
      <c r="B208">
        <f>IF(A208&gt;0,EOMONTH(B207,1),INDEX(extract[VALUATION_DATE], 1))</f>
        <v>51560</v>
      </c>
      <c r="C208">
        <f>IF(A208=0,DAYS360(INDEX(extract[ISSUE_DATE], 1),B208)/30,C207+1)</f>
        <v>224</v>
      </c>
      <c r="D208">
        <f t="shared" si="42"/>
        <v>19</v>
      </c>
      <c r="E208">
        <f>INDEX(extract[ISSUE_AGE], 1)+D208-1</f>
        <v>66</v>
      </c>
      <c r="F208">
        <f>INDEX(mortality_0[PROBABILITY],MATCH(E208, mortality_0[AGE]))</f>
        <v>1.2971999999999999E-2</v>
      </c>
      <c r="G208">
        <f t="shared" si="43"/>
        <v>1.0874808600422892E-3</v>
      </c>
      <c r="H208">
        <f>INDEX(valuation_rate_0[rate],0+1)</f>
        <v>4.2500000000000003E-2</v>
      </c>
      <c r="I208">
        <f t="shared" si="44"/>
        <v>0.4894341184612081</v>
      </c>
      <c r="J208">
        <f>IF(A208&gt;0,J207+L207-M207-N207,INDEX(extract[FUND_VALUE], 1))</f>
        <v>15965.607834779734</v>
      </c>
      <c r="K208">
        <f>IF((B208&lt;INDEX(extract[GUARANTEE_END], 1)),INDEX(extract[CURRENT_RATE], 1),INDEX(extract[MINIMUM_RATE], 1))</f>
        <v>0.01</v>
      </c>
      <c r="L208">
        <f t="shared" si="45"/>
        <v>13.244080217653494</v>
      </c>
      <c r="M208">
        <f t="shared" si="46"/>
        <v>17.362292939264176</v>
      </c>
      <c r="N208">
        <f>IF((A208=0),INDEX(extract[AVAILABLE_FPWD], 1),(IF(MOD(C208, 12)=0,J208*INDEX(extract[FREE_PWD_PERCENT], 1),0)))</f>
        <v>0</v>
      </c>
      <c r="O208">
        <f>IF((D208&lt;=INDEX(surr_charge_sch_0[POLICY_YEAR],COUNTA(surr_charge_sch_0[POLICY_YEAR]))),INDEX(surr_charge_sch_0[SURRENDER_CHARGE_PERCENT],MATCH(D208, surr_charge_sch_0[POLICY_YEAR])),INDEX(surr_charge_sch_0[SURRENDER_CHARGE_PERCENT],COUNTA(surr_charge_sch_0[SURRENDER_CHARGE_PERCENT])))</f>
        <v>0</v>
      </c>
      <c r="P208">
        <f t="shared" si="47"/>
        <v>0</v>
      </c>
      <c r="Q208">
        <f t="shared" si="48"/>
        <v>15965.607834779734</v>
      </c>
      <c r="R208">
        <f t="shared" si="49"/>
        <v>0</v>
      </c>
      <c r="S208">
        <f t="shared" si="50"/>
        <v>15965.607834779734</v>
      </c>
      <c r="T208">
        <f t="shared" si="51"/>
        <v>7814.1131963127764</v>
      </c>
      <c r="U208">
        <f t="shared" si="52"/>
        <v>71458.537413269907</v>
      </c>
      <c r="V208">
        <f t="shared" si="53"/>
        <v>3198.6155181485442</v>
      </c>
      <c r="W208">
        <f t="shared" si="54"/>
        <v>82471.266127731215</v>
      </c>
      <c r="X208">
        <f t="shared" si="55"/>
        <v>96310.79063983573</v>
      </c>
    </row>
    <row r="209" spans="1:24" x14ac:dyDescent="0.3">
      <c r="A209">
        <v>207</v>
      </c>
      <c r="B209">
        <f>IF(A209&gt;0,EOMONTH(B208,1),INDEX(extract[VALUATION_DATE], 1))</f>
        <v>51591</v>
      </c>
      <c r="C209">
        <f>IF(A209=0,DAYS360(INDEX(extract[ISSUE_DATE], 1),B209)/30,C208+1)</f>
        <v>225</v>
      </c>
      <c r="D209">
        <f t="shared" si="42"/>
        <v>19</v>
      </c>
      <c r="E209">
        <f>INDEX(extract[ISSUE_AGE], 1)+D209-1</f>
        <v>66</v>
      </c>
      <c r="F209">
        <f>INDEX(mortality_0[PROBABILITY],MATCH(E209, mortality_0[AGE]))</f>
        <v>1.2971999999999999E-2</v>
      </c>
      <c r="G209">
        <f t="shared" si="43"/>
        <v>1.0874808600422892E-3</v>
      </c>
      <c r="H209">
        <f>INDEX(valuation_rate_0[rate],0+1)</f>
        <v>4.2500000000000003E-2</v>
      </c>
      <c r="I209">
        <f t="shared" si="44"/>
        <v>0.4877394701093048</v>
      </c>
      <c r="J209">
        <f>IF(A209&gt;0,J208+L208-M208-N208,INDEX(extract[FUND_VALUE], 1))</f>
        <v>15961.489622058123</v>
      </c>
      <c r="K209">
        <f>IF((B209&lt;INDEX(extract[GUARANTEE_END], 1)),INDEX(extract[CURRENT_RATE], 1),INDEX(extract[MINIMUM_RATE], 1))</f>
        <v>0.01</v>
      </c>
      <c r="L209">
        <f t="shared" si="45"/>
        <v>13.240664003237933</v>
      </c>
      <c r="M209">
        <f t="shared" si="46"/>
        <v>17.35781446175184</v>
      </c>
      <c r="N209">
        <f>IF((A209=0),INDEX(extract[AVAILABLE_FPWD], 1),(IF(MOD(C209, 12)=0,J209*INDEX(extract[FREE_PWD_PERCENT], 1),0)))</f>
        <v>0</v>
      </c>
      <c r="O209">
        <f>IF((D209&lt;=INDEX(surr_charge_sch_0[POLICY_YEAR],COUNTA(surr_charge_sch_0[POLICY_YEAR]))),INDEX(surr_charge_sch_0[SURRENDER_CHARGE_PERCENT],MATCH(D209, surr_charge_sch_0[POLICY_YEAR])),INDEX(surr_charge_sch_0[SURRENDER_CHARGE_PERCENT],COUNTA(surr_charge_sch_0[SURRENDER_CHARGE_PERCENT])))</f>
        <v>0</v>
      </c>
      <c r="P209">
        <f t="shared" si="47"/>
        <v>0</v>
      </c>
      <c r="Q209">
        <f t="shared" si="48"/>
        <v>15961.489622058123</v>
      </c>
      <c r="R209">
        <f t="shared" si="49"/>
        <v>0</v>
      </c>
      <c r="S209">
        <f t="shared" si="50"/>
        <v>15961.489622058123</v>
      </c>
      <c r="T209">
        <f t="shared" si="51"/>
        <v>7785.0484904177965</v>
      </c>
      <c r="U209">
        <f t="shared" si="52"/>
        <v>71458.537413269907</v>
      </c>
      <c r="V209">
        <f t="shared" si="53"/>
        <v>3207.1132166877383</v>
      </c>
      <c r="W209">
        <f t="shared" si="54"/>
        <v>82450.699120375444</v>
      </c>
      <c r="X209">
        <f t="shared" si="55"/>
        <v>96310.79063983573</v>
      </c>
    </row>
    <row r="210" spans="1:24" x14ac:dyDescent="0.3">
      <c r="A210">
        <v>208</v>
      </c>
      <c r="B210">
        <f>IF(A210&gt;0,EOMONTH(B209,1),INDEX(extract[VALUATION_DATE], 1))</f>
        <v>51621</v>
      </c>
      <c r="C210">
        <f>IF(A210=0,DAYS360(INDEX(extract[ISSUE_DATE], 1),B210)/30,C209+1)</f>
        <v>226</v>
      </c>
      <c r="D210">
        <f t="shared" si="42"/>
        <v>19</v>
      </c>
      <c r="E210">
        <f>INDEX(extract[ISSUE_AGE], 1)+D210-1</f>
        <v>66</v>
      </c>
      <c r="F210">
        <f>INDEX(mortality_0[PROBABILITY],MATCH(E210, mortality_0[AGE]))</f>
        <v>1.2971999999999999E-2</v>
      </c>
      <c r="G210">
        <f t="shared" si="43"/>
        <v>1.0874808600422892E-3</v>
      </c>
      <c r="H210">
        <f>INDEX(valuation_rate_0[rate],0+1)</f>
        <v>4.2500000000000003E-2</v>
      </c>
      <c r="I210">
        <f t="shared" si="44"/>
        <v>0.48605068941747726</v>
      </c>
      <c r="J210">
        <f>IF(A210&gt;0,J209+L209-M209-N209,INDEX(extract[FUND_VALUE], 1))</f>
        <v>15957.37247159961</v>
      </c>
      <c r="K210">
        <f>IF((B210&lt;INDEX(extract[GUARANTEE_END], 1)),INDEX(extract[CURRENT_RATE], 1),INDEX(extract[MINIMUM_RATE], 1))</f>
        <v>0.01</v>
      </c>
      <c r="L210">
        <f t="shared" si="45"/>
        <v>13.237248670010098</v>
      </c>
      <c r="M210">
        <f t="shared" si="46"/>
        <v>17.353337139430295</v>
      </c>
      <c r="N210">
        <f>IF((A210=0),INDEX(extract[AVAILABLE_FPWD], 1),(IF(MOD(C210, 12)=0,J210*INDEX(extract[FREE_PWD_PERCENT], 1),0)))</f>
        <v>0</v>
      </c>
      <c r="O210">
        <f>IF((D210&lt;=INDEX(surr_charge_sch_0[POLICY_YEAR],COUNTA(surr_charge_sch_0[POLICY_YEAR]))),INDEX(surr_charge_sch_0[SURRENDER_CHARGE_PERCENT],MATCH(D210, surr_charge_sch_0[POLICY_YEAR])),INDEX(surr_charge_sch_0[SURRENDER_CHARGE_PERCENT],COUNTA(surr_charge_sch_0[SURRENDER_CHARGE_PERCENT])))</f>
        <v>0</v>
      </c>
      <c r="P210">
        <f t="shared" si="47"/>
        <v>0</v>
      </c>
      <c r="Q210">
        <f t="shared" si="48"/>
        <v>15957.37247159961</v>
      </c>
      <c r="R210">
        <f t="shared" si="49"/>
        <v>0</v>
      </c>
      <c r="S210">
        <f t="shared" si="50"/>
        <v>15957.37247159961</v>
      </c>
      <c r="T210">
        <f t="shared" si="51"/>
        <v>7756.0918911124636</v>
      </c>
      <c r="U210">
        <f t="shared" si="52"/>
        <v>71458.537413269907</v>
      </c>
      <c r="V210">
        <f t="shared" si="53"/>
        <v>3215.5793079155687</v>
      </c>
      <c r="W210">
        <f t="shared" si="54"/>
        <v>82430.208612297938</v>
      </c>
      <c r="X210">
        <f t="shared" si="55"/>
        <v>96310.79063983573</v>
      </c>
    </row>
    <row r="211" spans="1:24" x14ac:dyDescent="0.3">
      <c r="A211">
        <v>209</v>
      </c>
      <c r="B211">
        <f>IF(A211&gt;0,EOMONTH(B210,1),INDEX(extract[VALUATION_DATE], 1))</f>
        <v>51652</v>
      </c>
      <c r="C211">
        <f>IF(A211=0,DAYS360(INDEX(extract[ISSUE_DATE], 1),B211)/30,C210+1)</f>
        <v>227</v>
      </c>
      <c r="D211">
        <f t="shared" si="42"/>
        <v>19</v>
      </c>
      <c r="E211">
        <f>INDEX(extract[ISSUE_AGE], 1)+D211-1</f>
        <v>66</v>
      </c>
      <c r="F211">
        <f>INDEX(mortality_0[PROBABILITY],MATCH(E211, mortality_0[AGE]))</f>
        <v>1.2971999999999999E-2</v>
      </c>
      <c r="G211">
        <f t="shared" si="43"/>
        <v>1.0874808600422892E-3</v>
      </c>
      <c r="H211">
        <f>INDEX(valuation_rate_0[rate],0+1)</f>
        <v>4.2500000000000003E-2</v>
      </c>
      <c r="I211">
        <f t="shared" si="44"/>
        <v>0.48436775606915966</v>
      </c>
      <c r="J211">
        <f>IF(A211&gt;0,J210+L210-M210-N210,INDEX(extract[FUND_VALUE], 1))</f>
        <v>15953.25638313019</v>
      </c>
      <c r="K211">
        <f>IF((B211&lt;INDEX(extract[GUARANTEE_END], 1)),INDEX(extract[CURRENT_RATE], 1),INDEX(extract[MINIMUM_RATE], 1))</f>
        <v>0.01</v>
      </c>
      <c r="L211">
        <f t="shared" si="45"/>
        <v>13.233834217742693</v>
      </c>
      <c r="M211">
        <f t="shared" si="46"/>
        <v>17.34886097200156</v>
      </c>
      <c r="N211">
        <f>IF((A211=0),INDEX(extract[AVAILABLE_FPWD], 1),(IF(MOD(C211, 12)=0,J211*INDEX(extract[FREE_PWD_PERCENT], 1),0)))</f>
        <v>0</v>
      </c>
      <c r="O211">
        <f>IF((D211&lt;=INDEX(surr_charge_sch_0[POLICY_YEAR],COUNTA(surr_charge_sch_0[POLICY_YEAR]))),INDEX(surr_charge_sch_0[SURRENDER_CHARGE_PERCENT],MATCH(D211, surr_charge_sch_0[POLICY_YEAR])),INDEX(surr_charge_sch_0[SURRENDER_CHARGE_PERCENT],COUNTA(surr_charge_sch_0[SURRENDER_CHARGE_PERCENT])))</f>
        <v>0</v>
      </c>
      <c r="P211">
        <f t="shared" si="47"/>
        <v>0</v>
      </c>
      <c r="Q211">
        <f t="shared" si="48"/>
        <v>15953.25638313019</v>
      </c>
      <c r="R211">
        <f t="shared" si="49"/>
        <v>0</v>
      </c>
      <c r="S211">
        <f t="shared" si="50"/>
        <v>15953.25638313019</v>
      </c>
      <c r="T211">
        <f t="shared" si="51"/>
        <v>7727.2429962927681</v>
      </c>
      <c r="U211">
        <f t="shared" si="52"/>
        <v>71458.537413269907</v>
      </c>
      <c r="V211">
        <f t="shared" si="53"/>
        <v>3224.0139093958828</v>
      </c>
      <c r="W211">
        <f t="shared" si="54"/>
        <v>82409.794318958564</v>
      </c>
      <c r="X211">
        <f t="shared" si="55"/>
        <v>96310.79063983573</v>
      </c>
    </row>
    <row r="212" spans="1:24" x14ac:dyDescent="0.3">
      <c r="A212">
        <v>210</v>
      </c>
      <c r="B212">
        <f>IF(A212&gt;0,EOMONTH(B211,1),INDEX(extract[VALUATION_DATE], 1))</f>
        <v>51682</v>
      </c>
      <c r="C212">
        <f>IF(A212=0,DAYS360(INDEX(extract[ISSUE_DATE], 1),B212)/30,C211+1)</f>
        <v>228</v>
      </c>
      <c r="D212">
        <f t="shared" si="42"/>
        <v>20</v>
      </c>
      <c r="E212">
        <f>INDEX(extract[ISSUE_AGE], 1)+D212-1</f>
        <v>67</v>
      </c>
      <c r="F212">
        <f>INDEX(mortality_0[PROBABILITY],MATCH(E212, mortality_0[AGE]))</f>
        <v>1.4338E-2</v>
      </c>
      <c r="G212">
        <f t="shared" si="43"/>
        <v>1.2027579675660816E-3</v>
      </c>
      <c r="H212">
        <f>INDEX(valuation_rate_0[rate],0+1)</f>
        <v>4.2500000000000003E-2</v>
      </c>
      <c r="I212">
        <f t="shared" si="44"/>
        <v>0.48269064981813159</v>
      </c>
      <c r="J212">
        <f>IF(A212&gt;0,J211+L211-M211-N211,INDEX(extract[FUND_VALUE], 1))</f>
        <v>15949.141356375932</v>
      </c>
      <c r="K212">
        <f>IF((B212&lt;INDEX(extract[GUARANTEE_END], 1)),INDEX(extract[CURRENT_RATE], 1),INDEX(extract[MINIMUM_RATE], 1))</f>
        <v>0.01</v>
      </c>
      <c r="L212">
        <f t="shared" si="45"/>
        <v>13.230420646208483</v>
      </c>
      <c r="M212">
        <f t="shared" si="46"/>
        <v>19.182956842218854</v>
      </c>
      <c r="N212">
        <f>IF((A212=0),INDEX(extract[AVAILABLE_FPWD], 1),(IF(MOD(C212, 12)=0,J212*INDEX(extract[FREE_PWD_PERCENT], 1),0)))</f>
        <v>1594.9141356375933</v>
      </c>
      <c r="O212">
        <f>IF((D212&lt;=INDEX(surr_charge_sch_0[POLICY_YEAR],COUNTA(surr_charge_sch_0[POLICY_YEAR]))),INDEX(surr_charge_sch_0[SURRENDER_CHARGE_PERCENT],MATCH(D212, surr_charge_sch_0[POLICY_YEAR])),INDEX(surr_charge_sch_0[SURRENDER_CHARGE_PERCENT],COUNTA(surr_charge_sch_0[SURRENDER_CHARGE_PERCENT])))</f>
        <v>0</v>
      </c>
      <c r="P212">
        <f t="shared" si="47"/>
        <v>1594.9141356375933</v>
      </c>
      <c r="Q212">
        <f t="shared" si="48"/>
        <v>14354.227220738339</v>
      </c>
      <c r="R212">
        <f t="shared" si="49"/>
        <v>0</v>
      </c>
      <c r="S212">
        <f t="shared" si="50"/>
        <v>15949.141356375932</v>
      </c>
      <c r="T212">
        <f t="shared" si="51"/>
        <v>7698.5014053503355</v>
      </c>
      <c r="U212">
        <f t="shared" si="52"/>
        <v>71458.537413269907</v>
      </c>
      <c r="V212">
        <f t="shared" si="53"/>
        <v>3232.4171382552472</v>
      </c>
      <c r="W212">
        <f t="shared" si="54"/>
        <v>82389.455956875492</v>
      </c>
      <c r="X212">
        <f t="shared" si="55"/>
        <v>96310.79063983573</v>
      </c>
    </row>
    <row r="213" spans="1:24" x14ac:dyDescent="0.3">
      <c r="A213">
        <v>211</v>
      </c>
      <c r="B213">
        <f>IF(A213&gt;0,EOMONTH(B212,1),INDEX(extract[VALUATION_DATE], 1))</f>
        <v>51713</v>
      </c>
      <c r="C213">
        <f>IF(A213=0,DAYS360(INDEX(extract[ISSUE_DATE], 1),B213)/30,C212+1)</f>
        <v>229</v>
      </c>
      <c r="D213">
        <f t="shared" si="42"/>
        <v>20</v>
      </c>
      <c r="E213">
        <f>INDEX(extract[ISSUE_AGE], 1)+D213-1</f>
        <v>67</v>
      </c>
      <c r="F213">
        <f>INDEX(mortality_0[PROBABILITY],MATCH(E213, mortality_0[AGE]))</f>
        <v>1.4338E-2</v>
      </c>
      <c r="G213">
        <f t="shared" si="43"/>
        <v>1.2027579675660816E-3</v>
      </c>
      <c r="H213">
        <f>INDEX(valuation_rate_0[rate],0+1)</f>
        <v>4.2500000000000003E-2</v>
      </c>
      <c r="I213">
        <f t="shared" si="44"/>
        <v>0.48101935048827449</v>
      </c>
      <c r="J213">
        <f>IF(A213&gt;0,J212+L212-M212-N212,INDEX(extract[FUND_VALUE], 1))</f>
        <v>14348.27468454233</v>
      </c>
      <c r="K213">
        <f>IF((B213&lt;INDEX(extract[GUARANTEE_END], 1)),INDEX(extract[CURRENT_RATE], 1),INDEX(extract[MINIMUM_RATE], 1))</f>
        <v>0.01</v>
      </c>
      <c r="L213">
        <f t="shared" si="45"/>
        <v>11.902440725936019</v>
      </c>
      <c r="M213">
        <f t="shared" si="46"/>
        <v>17.257501697659993</v>
      </c>
      <c r="N213">
        <f>IF((A213=0),INDEX(extract[AVAILABLE_FPWD], 1),(IF(MOD(C213, 12)=0,J213*INDEX(extract[FREE_PWD_PERCENT], 1),0)))</f>
        <v>0</v>
      </c>
      <c r="O213">
        <f>IF((D213&lt;=INDEX(surr_charge_sch_0[POLICY_YEAR],COUNTA(surr_charge_sch_0[POLICY_YEAR]))),INDEX(surr_charge_sch_0[SURRENDER_CHARGE_PERCENT],MATCH(D213, surr_charge_sch_0[POLICY_YEAR])),INDEX(surr_charge_sch_0[SURRENDER_CHARGE_PERCENT],COUNTA(surr_charge_sch_0[SURRENDER_CHARGE_PERCENT])))</f>
        <v>0</v>
      </c>
      <c r="P213">
        <f t="shared" si="47"/>
        <v>0</v>
      </c>
      <c r="Q213">
        <f t="shared" si="48"/>
        <v>14348.27468454233</v>
      </c>
      <c r="R213">
        <f t="shared" si="49"/>
        <v>0</v>
      </c>
      <c r="S213">
        <f t="shared" si="50"/>
        <v>14348.27468454233</v>
      </c>
      <c r="T213">
        <f t="shared" si="51"/>
        <v>6901.7977693859029</v>
      </c>
      <c r="U213">
        <f t="shared" si="52"/>
        <v>72228.387553804947</v>
      </c>
      <c r="V213">
        <f t="shared" si="53"/>
        <v>3241.6765721588508</v>
      </c>
      <c r="W213">
        <f t="shared" si="54"/>
        <v>82371.861895349692</v>
      </c>
      <c r="X213">
        <f t="shared" si="55"/>
        <v>96310.79063983573</v>
      </c>
    </row>
    <row r="214" spans="1:24" x14ac:dyDescent="0.3">
      <c r="A214">
        <v>212</v>
      </c>
      <c r="B214">
        <f>IF(A214&gt;0,EOMONTH(B213,1),INDEX(extract[VALUATION_DATE], 1))</f>
        <v>51744</v>
      </c>
      <c r="C214">
        <f>IF(A214=0,DAYS360(INDEX(extract[ISSUE_DATE], 1),B214)/30,C213+1)</f>
        <v>230</v>
      </c>
      <c r="D214">
        <f t="shared" si="42"/>
        <v>20</v>
      </c>
      <c r="E214">
        <f>INDEX(extract[ISSUE_AGE], 1)+D214-1</f>
        <v>67</v>
      </c>
      <c r="F214">
        <f>INDEX(mortality_0[PROBABILITY],MATCH(E214, mortality_0[AGE]))</f>
        <v>1.4338E-2</v>
      </c>
      <c r="G214">
        <f t="shared" si="43"/>
        <v>1.2027579675660816E-3</v>
      </c>
      <c r="H214">
        <f>INDEX(valuation_rate_0[rate],0+1)</f>
        <v>4.2500000000000003E-2</v>
      </c>
      <c r="I214">
        <f t="shared" si="44"/>
        <v>0.47935383797332881</v>
      </c>
      <c r="J214">
        <f>IF(A214&gt;0,J213+L213-M213-N213,INDEX(extract[FUND_VALUE], 1))</f>
        <v>14342.919623570606</v>
      </c>
      <c r="K214">
        <f>IF((B214&lt;INDEX(extract[GUARANTEE_END], 1)),INDEX(extract[CURRENT_RATE], 1),INDEX(extract[MINIMUM_RATE], 1))</f>
        <v>0.01</v>
      </c>
      <c r="L214">
        <f t="shared" si="45"/>
        <v>11.897998498755326</v>
      </c>
      <c r="M214">
        <f t="shared" si="46"/>
        <v>17.251060855409449</v>
      </c>
      <c r="N214">
        <f>IF((A214=0),INDEX(extract[AVAILABLE_FPWD], 1),(IF(MOD(C214, 12)=0,J214*INDEX(extract[FREE_PWD_PERCENT], 1),0)))</f>
        <v>0</v>
      </c>
      <c r="O214">
        <f>IF((D214&lt;=INDEX(surr_charge_sch_0[POLICY_YEAR],COUNTA(surr_charge_sch_0[POLICY_YEAR]))),INDEX(surr_charge_sch_0[SURRENDER_CHARGE_PERCENT],MATCH(D214, surr_charge_sch_0[POLICY_YEAR])),INDEX(surr_charge_sch_0[SURRENDER_CHARGE_PERCENT],COUNTA(surr_charge_sch_0[SURRENDER_CHARGE_PERCENT])))</f>
        <v>0</v>
      </c>
      <c r="P214">
        <f t="shared" si="47"/>
        <v>0</v>
      </c>
      <c r="Q214">
        <f t="shared" si="48"/>
        <v>14342.919623570606</v>
      </c>
      <c r="R214">
        <f t="shared" si="49"/>
        <v>0</v>
      </c>
      <c r="S214">
        <f t="shared" si="50"/>
        <v>14342.919623570606</v>
      </c>
      <c r="T214">
        <f t="shared" si="51"/>
        <v>6875.3335693015424</v>
      </c>
      <c r="U214">
        <f t="shared" si="52"/>
        <v>72228.387553804947</v>
      </c>
      <c r="V214">
        <f t="shared" si="53"/>
        <v>3249.9777644165097</v>
      </c>
      <c r="W214">
        <f t="shared" si="54"/>
        <v>82353.698887523002</v>
      </c>
      <c r="X214">
        <f t="shared" si="55"/>
        <v>96310.79063983573</v>
      </c>
    </row>
    <row r="215" spans="1:24" x14ac:dyDescent="0.3">
      <c r="A215">
        <v>213</v>
      </c>
      <c r="B215">
        <f>IF(A215&gt;0,EOMONTH(B214,1),INDEX(extract[VALUATION_DATE], 1))</f>
        <v>51774</v>
      </c>
      <c r="C215">
        <f>IF(A215=0,DAYS360(INDEX(extract[ISSUE_DATE], 1),B215)/30,C214+1)</f>
        <v>231</v>
      </c>
      <c r="D215">
        <f t="shared" si="42"/>
        <v>20</v>
      </c>
      <c r="E215">
        <f>INDEX(extract[ISSUE_AGE], 1)+D215-1</f>
        <v>67</v>
      </c>
      <c r="F215">
        <f>INDEX(mortality_0[PROBABILITY],MATCH(E215, mortality_0[AGE]))</f>
        <v>1.4338E-2</v>
      </c>
      <c r="G215">
        <f t="shared" si="43"/>
        <v>1.2027579675660816E-3</v>
      </c>
      <c r="H215">
        <f>INDEX(valuation_rate_0[rate],0+1)</f>
        <v>4.2500000000000003E-2</v>
      </c>
      <c r="I215">
        <f t="shared" si="44"/>
        <v>0.47769409223665232</v>
      </c>
      <c r="J215">
        <f>IF(A215&gt;0,J214+L214-M214-N214,INDEX(extract[FUND_VALUE], 1))</f>
        <v>14337.566561213951</v>
      </c>
      <c r="K215">
        <f>IF((B215&lt;INDEX(extract[GUARANTEE_END], 1)),INDEX(extract[CURRENT_RATE], 1),INDEX(extract[MINIMUM_RATE], 1))</f>
        <v>0.01</v>
      </c>
      <c r="L215">
        <f t="shared" si="45"/>
        <v>11.893557929502011</v>
      </c>
      <c r="M215">
        <f t="shared" si="46"/>
        <v>17.244622417009104</v>
      </c>
      <c r="N215">
        <f>IF((A215=0),INDEX(extract[AVAILABLE_FPWD], 1),(IF(MOD(C215, 12)=0,J215*INDEX(extract[FREE_PWD_PERCENT], 1),0)))</f>
        <v>0</v>
      </c>
      <c r="O215">
        <f>IF((D215&lt;=INDEX(surr_charge_sch_0[POLICY_YEAR],COUNTA(surr_charge_sch_0[POLICY_YEAR]))),INDEX(surr_charge_sch_0[SURRENDER_CHARGE_PERCENT],MATCH(D215, surr_charge_sch_0[POLICY_YEAR])),INDEX(surr_charge_sch_0[SURRENDER_CHARGE_PERCENT],COUNTA(surr_charge_sch_0[SURRENDER_CHARGE_PERCENT])))</f>
        <v>0</v>
      </c>
      <c r="P215">
        <f t="shared" si="47"/>
        <v>0</v>
      </c>
      <c r="Q215">
        <f t="shared" si="48"/>
        <v>14337.566561213951</v>
      </c>
      <c r="R215">
        <f t="shared" si="49"/>
        <v>0</v>
      </c>
      <c r="S215">
        <f t="shared" si="50"/>
        <v>14337.566561213951</v>
      </c>
      <c r="T215">
        <f t="shared" si="51"/>
        <v>6848.970843341679</v>
      </c>
      <c r="U215">
        <f t="shared" si="52"/>
        <v>72228.387553804947</v>
      </c>
      <c r="V215">
        <f t="shared" si="53"/>
        <v>3258.2471266466619</v>
      </c>
      <c r="W215">
        <f t="shared" si="54"/>
        <v>82335.605523793289</v>
      </c>
      <c r="X215">
        <f t="shared" si="55"/>
        <v>96310.79063983573</v>
      </c>
    </row>
    <row r="216" spans="1:24" x14ac:dyDescent="0.3">
      <c r="A216">
        <v>214</v>
      </c>
      <c r="B216">
        <f>IF(A216&gt;0,EOMONTH(B215,1),INDEX(extract[VALUATION_DATE], 1))</f>
        <v>51805</v>
      </c>
      <c r="C216">
        <f>IF(A216=0,DAYS360(INDEX(extract[ISSUE_DATE], 1),B216)/30,C215+1)</f>
        <v>232</v>
      </c>
      <c r="D216">
        <f t="shared" si="42"/>
        <v>20</v>
      </c>
      <c r="E216">
        <f>INDEX(extract[ISSUE_AGE], 1)+D216-1</f>
        <v>67</v>
      </c>
      <c r="F216">
        <f>INDEX(mortality_0[PROBABILITY],MATCH(E216, mortality_0[AGE]))</f>
        <v>1.4338E-2</v>
      </c>
      <c r="G216">
        <f t="shared" si="43"/>
        <v>1.2027579675660816E-3</v>
      </c>
      <c r="H216">
        <f>INDEX(valuation_rate_0[rate],0+1)</f>
        <v>4.2500000000000003E-2</v>
      </c>
      <c r="I216">
        <f t="shared" si="44"/>
        <v>0.47604009331097885</v>
      </c>
      <c r="J216">
        <f>IF(A216&gt;0,J215+L215-M215-N215,INDEX(extract[FUND_VALUE], 1))</f>
        <v>14332.215496726443</v>
      </c>
      <c r="K216">
        <f>IF((B216&lt;INDEX(extract[GUARANTEE_END], 1)),INDEX(extract[CURRENT_RATE], 1),INDEX(extract[MINIMUM_RATE], 1))</f>
        <v>0.01</v>
      </c>
      <c r="L216">
        <f t="shared" si="45"/>
        <v>11.889119017557299</v>
      </c>
      <c r="M216">
        <f t="shared" si="46"/>
        <v>17.238186381561796</v>
      </c>
      <c r="N216">
        <f>IF((A216=0),INDEX(extract[AVAILABLE_FPWD], 1),(IF(MOD(C216, 12)=0,J216*INDEX(extract[FREE_PWD_PERCENT], 1),0)))</f>
        <v>0</v>
      </c>
      <c r="O216">
        <f>IF((D216&lt;=INDEX(surr_charge_sch_0[POLICY_YEAR],COUNTA(surr_charge_sch_0[POLICY_YEAR]))),INDEX(surr_charge_sch_0[SURRENDER_CHARGE_PERCENT],MATCH(D216, surr_charge_sch_0[POLICY_YEAR])),INDEX(surr_charge_sch_0[SURRENDER_CHARGE_PERCENT],COUNTA(surr_charge_sch_0[SURRENDER_CHARGE_PERCENT])))</f>
        <v>0</v>
      </c>
      <c r="P216">
        <f t="shared" si="47"/>
        <v>0</v>
      </c>
      <c r="Q216">
        <f t="shared" si="48"/>
        <v>14332.215496726443</v>
      </c>
      <c r="R216">
        <f t="shared" si="49"/>
        <v>0</v>
      </c>
      <c r="S216">
        <f t="shared" si="50"/>
        <v>14332.215496726443</v>
      </c>
      <c r="T216">
        <f t="shared" si="51"/>
        <v>6822.7092024147132</v>
      </c>
      <c r="U216">
        <f t="shared" si="52"/>
        <v>72228.387553804947</v>
      </c>
      <c r="V216">
        <f t="shared" si="53"/>
        <v>3266.484780898119</v>
      </c>
      <c r="W216">
        <f t="shared" si="54"/>
        <v>82317.581537117774</v>
      </c>
      <c r="X216">
        <f t="shared" si="55"/>
        <v>96310.79063983573</v>
      </c>
    </row>
    <row r="217" spans="1:24" x14ac:dyDescent="0.3">
      <c r="A217">
        <v>215</v>
      </c>
      <c r="B217">
        <f>IF(A217&gt;0,EOMONTH(B216,1),INDEX(extract[VALUATION_DATE], 1))</f>
        <v>51835</v>
      </c>
      <c r="C217">
        <f>IF(A217=0,DAYS360(INDEX(extract[ISSUE_DATE], 1),B217)/30,C216+1)</f>
        <v>233</v>
      </c>
      <c r="D217">
        <f t="shared" si="42"/>
        <v>20</v>
      </c>
      <c r="E217">
        <f>INDEX(extract[ISSUE_AGE], 1)+D217-1</f>
        <v>67</v>
      </c>
      <c r="F217">
        <f>INDEX(mortality_0[PROBABILITY],MATCH(E217, mortality_0[AGE]))</f>
        <v>1.4338E-2</v>
      </c>
      <c r="G217">
        <f t="shared" si="43"/>
        <v>1.2027579675660816E-3</v>
      </c>
      <c r="H217">
        <f>INDEX(valuation_rate_0[rate],0+1)</f>
        <v>4.2500000000000003E-2</v>
      </c>
      <c r="I217">
        <f t="shared" si="44"/>
        <v>0.47439182129817825</v>
      </c>
      <c r="J217">
        <f>IF(A217&gt;0,J216+L216-M216-N216,INDEX(extract[FUND_VALUE], 1))</f>
        <v>14326.866429362439</v>
      </c>
      <c r="K217">
        <f>IF((B217&lt;INDEX(extract[GUARANTEE_END], 1)),INDEX(extract[CURRENT_RATE], 1),INDEX(extract[MINIMUM_RATE], 1))</f>
        <v>0.01</v>
      </c>
      <c r="L217">
        <f t="shared" si="45"/>
        <v>11.884681762302652</v>
      </c>
      <c r="M217">
        <f t="shared" si="46"/>
        <v>17.231752748170692</v>
      </c>
      <c r="N217">
        <f>IF((A217=0),INDEX(extract[AVAILABLE_FPWD], 1),(IF(MOD(C217, 12)=0,J217*INDEX(extract[FREE_PWD_PERCENT], 1),0)))</f>
        <v>0</v>
      </c>
      <c r="O217">
        <f>IF((D217&lt;=INDEX(surr_charge_sch_0[POLICY_YEAR],COUNTA(surr_charge_sch_0[POLICY_YEAR]))),INDEX(surr_charge_sch_0[SURRENDER_CHARGE_PERCENT],MATCH(D217, surr_charge_sch_0[POLICY_YEAR])),INDEX(surr_charge_sch_0[SURRENDER_CHARGE_PERCENT],COUNTA(surr_charge_sch_0[SURRENDER_CHARGE_PERCENT])))</f>
        <v>0</v>
      </c>
      <c r="P217">
        <f t="shared" si="47"/>
        <v>0</v>
      </c>
      <c r="Q217">
        <f t="shared" si="48"/>
        <v>14326.866429362439</v>
      </c>
      <c r="R217">
        <f t="shared" si="49"/>
        <v>0</v>
      </c>
      <c r="S217">
        <f t="shared" si="50"/>
        <v>14326.866429362439</v>
      </c>
      <c r="T217">
        <f t="shared" si="51"/>
        <v>6796.5482589209751</v>
      </c>
      <c r="U217">
        <f t="shared" si="52"/>
        <v>72228.387553804947</v>
      </c>
      <c r="V217">
        <f t="shared" si="53"/>
        <v>3274.6908487517098</v>
      </c>
      <c r="W217">
        <f t="shared" si="54"/>
        <v>82299.626661477625</v>
      </c>
      <c r="X217">
        <f t="shared" si="55"/>
        <v>96310.79063983573</v>
      </c>
    </row>
    <row r="218" spans="1:24" x14ac:dyDescent="0.3">
      <c r="A218">
        <v>216</v>
      </c>
      <c r="B218">
        <f>IF(A218&gt;0,EOMONTH(B217,1),INDEX(extract[VALUATION_DATE], 1))</f>
        <v>51866</v>
      </c>
      <c r="C218">
        <f>IF(A218=0,DAYS360(INDEX(extract[ISSUE_DATE], 1),B218)/30,C217+1)</f>
        <v>234</v>
      </c>
      <c r="D218">
        <f t="shared" si="42"/>
        <v>20</v>
      </c>
      <c r="E218">
        <f>INDEX(extract[ISSUE_AGE], 1)+D218-1</f>
        <v>67</v>
      </c>
      <c r="F218">
        <f>INDEX(mortality_0[PROBABILITY],MATCH(E218, mortality_0[AGE]))</f>
        <v>1.4338E-2</v>
      </c>
      <c r="G218">
        <f t="shared" si="43"/>
        <v>1.2027579675660816E-3</v>
      </c>
      <c r="H218">
        <f>INDEX(valuation_rate_0[rate],0+1)</f>
        <v>4.2500000000000003E-2</v>
      </c>
      <c r="I218">
        <f t="shared" si="44"/>
        <v>0.47274925636901693</v>
      </c>
      <c r="J218">
        <f>IF(A218&gt;0,J217+L217-M217-N217,INDEX(extract[FUND_VALUE], 1))</f>
        <v>14321.519358376572</v>
      </c>
      <c r="K218">
        <f>IF((B218&lt;INDEX(extract[GUARANTEE_END], 1)),INDEX(extract[CURRENT_RATE], 1),INDEX(extract[MINIMUM_RATE], 1))</f>
        <v>0.01</v>
      </c>
      <c r="L218">
        <f t="shared" si="45"/>
        <v>11.880246163119761</v>
      </c>
      <c r="M218">
        <f t="shared" si="46"/>
        <v>17.225321515939299</v>
      </c>
      <c r="N218">
        <f>IF((A218=0),INDEX(extract[AVAILABLE_FPWD], 1),(IF(MOD(C218, 12)=0,J218*INDEX(extract[FREE_PWD_PERCENT], 1),0)))</f>
        <v>0</v>
      </c>
      <c r="O218">
        <f>IF((D218&lt;=INDEX(surr_charge_sch_0[POLICY_YEAR],COUNTA(surr_charge_sch_0[POLICY_YEAR]))),INDEX(surr_charge_sch_0[SURRENDER_CHARGE_PERCENT],MATCH(D218, surr_charge_sch_0[POLICY_YEAR])),INDEX(surr_charge_sch_0[SURRENDER_CHARGE_PERCENT],COUNTA(surr_charge_sch_0[SURRENDER_CHARGE_PERCENT])))</f>
        <v>0</v>
      </c>
      <c r="P218">
        <f t="shared" si="47"/>
        <v>0</v>
      </c>
      <c r="Q218">
        <f t="shared" si="48"/>
        <v>14321.519358376572</v>
      </c>
      <c r="R218">
        <f t="shared" si="49"/>
        <v>0</v>
      </c>
      <c r="S218">
        <f t="shared" si="50"/>
        <v>14321.519358376572</v>
      </c>
      <c r="T218">
        <f t="shared" si="51"/>
        <v>6770.4876267470054</v>
      </c>
      <c r="U218">
        <f t="shared" si="52"/>
        <v>72228.387553804947</v>
      </c>
      <c r="V218">
        <f t="shared" si="53"/>
        <v>3282.8654513220745</v>
      </c>
      <c r="W218">
        <f t="shared" si="54"/>
        <v>82281.740631874025</v>
      </c>
      <c r="X218">
        <f t="shared" si="55"/>
        <v>96310.79063983573</v>
      </c>
    </row>
    <row r="219" spans="1:24" x14ac:dyDescent="0.3">
      <c r="A219">
        <v>217</v>
      </c>
      <c r="B219">
        <f>IF(A219&gt;0,EOMONTH(B218,1),INDEX(extract[VALUATION_DATE], 1))</f>
        <v>51897</v>
      </c>
      <c r="C219">
        <f>IF(A219=0,DAYS360(INDEX(extract[ISSUE_DATE], 1),B219)/30,C218+1)</f>
        <v>235</v>
      </c>
      <c r="D219">
        <f t="shared" si="42"/>
        <v>20</v>
      </c>
      <c r="E219">
        <f>INDEX(extract[ISSUE_AGE], 1)+D219-1</f>
        <v>67</v>
      </c>
      <c r="F219">
        <f>INDEX(mortality_0[PROBABILITY],MATCH(E219, mortality_0[AGE]))</f>
        <v>1.4338E-2</v>
      </c>
      <c r="G219">
        <f t="shared" si="43"/>
        <v>1.2027579675660816E-3</v>
      </c>
      <c r="H219">
        <f>INDEX(valuation_rate_0[rate],0+1)</f>
        <v>4.2500000000000003E-2</v>
      </c>
      <c r="I219">
        <f t="shared" si="44"/>
        <v>0.47111237876291934</v>
      </c>
      <c r="J219">
        <f>IF(A219&gt;0,J218+L218-M218-N218,INDEX(extract[FUND_VALUE], 1))</f>
        <v>14316.174283023753</v>
      </c>
      <c r="K219">
        <f>IF((B219&lt;INDEX(extract[GUARANTEE_END], 1)),INDEX(extract[CURRENT_RATE], 1),INDEX(extract[MINIMUM_RATE], 1))</f>
        <v>0.01</v>
      </c>
      <c r="L219">
        <f t="shared" si="45"/>
        <v>11.875812219390545</v>
      </c>
      <c r="M219">
        <f t="shared" si="46"/>
        <v>17.218892683971454</v>
      </c>
      <c r="N219">
        <f>IF((A219=0),INDEX(extract[AVAILABLE_FPWD], 1),(IF(MOD(C219, 12)=0,J219*INDEX(extract[FREE_PWD_PERCENT], 1),0)))</f>
        <v>0</v>
      </c>
      <c r="O219">
        <f>IF((D219&lt;=INDEX(surr_charge_sch_0[POLICY_YEAR],COUNTA(surr_charge_sch_0[POLICY_YEAR]))),INDEX(surr_charge_sch_0[SURRENDER_CHARGE_PERCENT],MATCH(D219, surr_charge_sch_0[POLICY_YEAR])),INDEX(surr_charge_sch_0[SURRENDER_CHARGE_PERCENT],COUNTA(surr_charge_sch_0[SURRENDER_CHARGE_PERCENT])))</f>
        <v>0</v>
      </c>
      <c r="P219">
        <f t="shared" si="47"/>
        <v>0</v>
      </c>
      <c r="Q219">
        <f t="shared" si="48"/>
        <v>14316.174283023753</v>
      </c>
      <c r="R219">
        <f t="shared" si="49"/>
        <v>0</v>
      </c>
      <c r="S219">
        <f t="shared" si="50"/>
        <v>14316.174283023753</v>
      </c>
      <c r="T219">
        <f t="shared" si="51"/>
        <v>6744.5269212598514</v>
      </c>
      <c r="U219">
        <f t="shared" si="52"/>
        <v>72228.387553804947</v>
      </c>
      <c r="V219">
        <f t="shared" si="53"/>
        <v>3291.0087092594522</v>
      </c>
      <c r="W219">
        <f t="shared" si="54"/>
        <v>82263.923184324245</v>
      </c>
      <c r="X219">
        <f t="shared" si="55"/>
        <v>96310.79063983573</v>
      </c>
    </row>
    <row r="220" spans="1:24" x14ac:dyDescent="0.3">
      <c r="A220">
        <v>218</v>
      </c>
      <c r="B220">
        <f>IF(A220&gt;0,EOMONTH(B219,1),INDEX(extract[VALUATION_DATE], 1))</f>
        <v>51925</v>
      </c>
      <c r="C220">
        <f>IF(A220=0,DAYS360(INDEX(extract[ISSUE_DATE], 1),B220)/30,C219+1)</f>
        <v>236</v>
      </c>
      <c r="D220">
        <f t="shared" si="42"/>
        <v>20</v>
      </c>
      <c r="E220">
        <f>INDEX(extract[ISSUE_AGE], 1)+D220-1</f>
        <v>67</v>
      </c>
      <c r="F220">
        <f>INDEX(mortality_0[PROBABILITY],MATCH(E220, mortality_0[AGE]))</f>
        <v>1.4338E-2</v>
      </c>
      <c r="G220">
        <f t="shared" si="43"/>
        <v>1.2027579675660816E-3</v>
      </c>
      <c r="H220">
        <f>INDEX(valuation_rate_0[rate],0+1)</f>
        <v>4.2500000000000003E-2</v>
      </c>
      <c r="I220">
        <f t="shared" si="44"/>
        <v>0.46948116878773022</v>
      </c>
      <c r="J220">
        <f>IF(A220&gt;0,J219+L219-M219-N219,INDEX(extract[FUND_VALUE], 1))</f>
        <v>14310.831202559171</v>
      </c>
      <c r="K220">
        <f>IF((B220&lt;INDEX(extract[GUARANTEE_END], 1)),INDEX(extract[CURRENT_RATE], 1),INDEX(extract[MINIMUM_RATE], 1))</f>
        <v>0.01</v>
      </c>
      <c r="L220">
        <f t="shared" si="45"/>
        <v>11.871379930497156</v>
      </c>
      <c r="M220">
        <f t="shared" si="46"/>
        <v>17.212466251371332</v>
      </c>
      <c r="N220">
        <f>IF((A220=0),INDEX(extract[AVAILABLE_FPWD], 1),(IF(MOD(C220, 12)=0,J220*INDEX(extract[FREE_PWD_PERCENT], 1),0)))</f>
        <v>0</v>
      </c>
      <c r="O220">
        <f>IF((D220&lt;=INDEX(surr_charge_sch_0[POLICY_YEAR],COUNTA(surr_charge_sch_0[POLICY_YEAR]))),INDEX(surr_charge_sch_0[SURRENDER_CHARGE_PERCENT],MATCH(D220, surr_charge_sch_0[POLICY_YEAR])),INDEX(surr_charge_sch_0[SURRENDER_CHARGE_PERCENT],COUNTA(surr_charge_sch_0[SURRENDER_CHARGE_PERCENT])))</f>
        <v>0</v>
      </c>
      <c r="P220">
        <f t="shared" si="47"/>
        <v>0</v>
      </c>
      <c r="Q220">
        <f t="shared" si="48"/>
        <v>14310.831202559171</v>
      </c>
      <c r="R220">
        <f t="shared" si="49"/>
        <v>0</v>
      </c>
      <c r="S220">
        <f t="shared" si="50"/>
        <v>14310.831202559171</v>
      </c>
      <c r="T220">
        <f t="shared" si="51"/>
        <v>6718.6657593013988</v>
      </c>
      <c r="U220">
        <f t="shared" si="52"/>
        <v>72228.387553804947</v>
      </c>
      <c r="V220">
        <f t="shared" si="53"/>
        <v>3299.1207427514614</v>
      </c>
      <c r="W220">
        <f t="shared" si="54"/>
        <v>82246.174055857802</v>
      </c>
      <c r="X220">
        <f t="shared" si="55"/>
        <v>96310.79063983573</v>
      </c>
    </row>
    <row r="221" spans="1:24" x14ac:dyDescent="0.3">
      <c r="A221">
        <v>219</v>
      </c>
      <c r="B221">
        <f>IF(A221&gt;0,EOMONTH(B220,1),INDEX(extract[VALUATION_DATE], 1))</f>
        <v>51956</v>
      </c>
      <c r="C221">
        <f>IF(A221=0,DAYS360(INDEX(extract[ISSUE_DATE], 1),B221)/30,C220+1)</f>
        <v>237</v>
      </c>
      <c r="D221">
        <f t="shared" si="42"/>
        <v>20</v>
      </c>
      <c r="E221">
        <f>INDEX(extract[ISSUE_AGE], 1)+D221-1</f>
        <v>67</v>
      </c>
      <c r="F221">
        <f>INDEX(mortality_0[PROBABILITY],MATCH(E221, mortality_0[AGE]))</f>
        <v>1.4338E-2</v>
      </c>
      <c r="G221">
        <f t="shared" si="43"/>
        <v>1.2027579675660816E-3</v>
      </c>
      <c r="H221">
        <f>INDEX(valuation_rate_0[rate],0+1)</f>
        <v>4.2500000000000003E-2</v>
      </c>
      <c r="I221">
        <f t="shared" si="44"/>
        <v>0.46785560681947769</v>
      </c>
      <c r="J221">
        <f>IF(A221&gt;0,J220+L220-M220-N220,INDEX(extract[FUND_VALUE], 1))</f>
        <v>14305.490116238298</v>
      </c>
      <c r="K221">
        <f>IF((B221&lt;INDEX(extract[GUARANTEE_END], 1)),INDEX(extract[CURRENT_RATE], 1),INDEX(extract[MINIMUM_RATE], 1))</f>
        <v>0.01</v>
      </c>
      <c r="L221">
        <f t="shared" si="45"/>
        <v>11.866949295821978</v>
      </c>
      <c r="M221">
        <f t="shared" si="46"/>
        <v>17.206042217243443</v>
      </c>
      <c r="N221">
        <f>IF((A221=0),INDEX(extract[AVAILABLE_FPWD], 1),(IF(MOD(C221, 12)=0,J221*INDEX(extract[FREE_PWD_PERCENT], 1),0)))</f>
        <v>0</v>
      </c>
      <c r="O221">
        <f>IF((D221&lt;=INDEX(surr_charge_sch_0[POLICY_YEAR],COUNTA(surr_charge_sch_0[POLICY_YEAR]))),INDEX(surr_charge_sch_0[SURRENDER_CHARGE_PERCENT],MATCH(D221, surr_charge_sch_0[POLICY_YEAR])),INDEX(surr_charge_sch_0[SURRENDER_CHARGE_PERCENT],COUNTA(surr_charge_sch_0[SURRENDER_CHARGE_PERCENT])))</f>
        <v>0</v>
      </c>
      <c r="P221">
        <f t="shared" si="47"/>
        <v>0</v>
      </c>
      <c r="Q221">
        <f t="shared" si="48"/>
        <v>14305.490116238298</v>
      </c>
      <c r="R221">
        <f t="shared" si="49"/>
        <v>0</v>
      </c>
      <c r="S221">
        <f t="shared" si="50"/>
        <v>14305.490116238298</v>
      </c>
      <c r="T221">
        <f t="shared" si="51"/>
        <v>6692.9037591827091</v>
      </c>
      <c r="U221">
        <f t="shared" si="52"/>
        <v>72228.387553804947</v>
      </c>
      <c r="V221">
        <f t="shared" si="53"/>
        <v>3307.2016715248747</v>
      </c>
      <c r="W221">
        <f t="shared" si="54"/>
        <v>82228.49298451253</v>
      </c>
      <c r="X221">
        <f t="shared" si="55"/>
        <v>96310.79063983573</v>
      </c>
    </row>
    <row r="222" spans="1:24" x14ac:dyDescent="0.3">
      <c r="A222">
        <v>220</v>
      </c>
      <c r="B222">
        <f>IF(A222&gt;0,EOMONTH(B221,1),INDEX(extract[VALUATION_DATE], 1))</f>
        <v>51986</v>
      </c>
      <c r="C222">
        <f>IF(A222=0,DAYS360(INDEX(extract[ISSUE_DATE], 1),B222)/30,C221+1)</f>
        <v>238</v>
      </c>
      <c r="D222">
        <f t="shared" si="42"/>
        <v>20</v>
      </c>
      <c r="E222">
        <f>INDEX(extract[ISSUE_AGE], 1)+D222-1</f>
        <v>67</v>
      </c>
      <c r="F222">
        <f>INDEX(mortality_0[PROBABILITY],MATCH(E222, mortality_0[AGE]))</f>
        <v>1.4338E-2</v>
      </c>
      <c r="G222">
        <f t="shared" si="43"/>
        <v>1.2027579675660816E-3</v>
      </c>
      <c r="H222">
        <f>INDEX(valuation_rate_0[rate],0+1)</f>
        <v>4.2500000000000003E-2</v>
      </c>
      <c r="I222">
        <f t="shared" si="44"/>
        <v>0.46623567330213711</v>
      </c>
      <c r="J222">
        <f>IF(A222&gt;0,J221+L221-M221-N221,INDEX(extract[FUND_VALUE], 1))</f>
        <v>14300.151023316876</v>
      </c>
      <c r="K222">
        <f>IF((B222&lt;INDEX(extract[GUARANTEE_END], 1)),INDEX(extract[CURRENT_RATE], 1),INDEX(extract[MINIMUM_RATE], 1))</f>
        <v>0.01</v>
      </c>
      <c r="L222">
        <f t="shared" si="45"/>
        <v>11.862520314747623</v>
      </c>
      <c r="M222">
        <f t="shared" si="46"/>
        <v>17.199620580692628</v>
      </c>
      <c r="N222">
        <f>IF((A222=0),INDEX(extract[AVAILABLE_FPWD], 1),(IF(MOD(C222, 12)=0,J222*INDEX(extract[FREE_PWD_PERCENT], 1),0)))</f>
        <v>0</v>
      </c>
      <c r="O222">
        <f>IF((D222&lt;=INDEX(surr_charge_sch_0[POLICY_YEAR],COUNTA(surr_charge_sch_0[POLICY_YEAR]))),INDEX(surr_charge_sch_0[SURRENDER_CHARGE_PERCENT],MATCH(D222, surr_charge_sch_0[POLICY_YEAR])),INDEX(surr_charge_sch_0[SURRENDER_CHARGE_PERCENT],COUNTA(surr_charge_sch_0[SURRENDER_CHARGE_PERCENT])))</f>
        <v>0</v>
      </c>
      <c r="P222">
        <f t="shared" si="47"/>
        <v>0</v>
      </c>
      <c r="Q222">
        <f t="shared" si="48"/>
        <v>14300.151023316876</v>
      </c>
      <c r="R222">
        <f t="shared" si="49"/>
        <v>0</v>
      </c>
      <c r="S222">
        <f t="shared" si="50"/>
        <v>14300.151023316876</v>
      </c>
      <c r="T222">
        <f t="shared" si="51"/>
        <v>6667.2405406783882</v>
      </c>
      <c r="U222">
        <f t="shared" si="52"/>
        <v>72228.387553804947</v>
      </c>
      <c r="V222">
        <f t="shared" si="53"/>
        <v>3315.2516148473846</v>
      </c>
      <c r="W222">
        <f t="shared" si="54"/>
        <v>82210.879709330722</v>
      </c>
      <c r="X222">
        <f t="shared" si="55"/>
        <v>96310.79063983573</v>
      </c>
    </row>
    <row r="223" spans="1:24" x14ac:dyDescent="0.3">
      <c r="A223">
        <v>221</v>
      </c>
      <c r="B223">
        <f>IF(A223&gt;0,EOMONTH(B222,1),INDEX(extract[VALUATION_DATE], 1))</f>
        <v>52017</v>
      </c>
      <c r="C223">
        <f>IF(A223=0,DAYS360(INDEX(extract[ISSUE_DATE], 1),B223)/30,C222+1)</f>
        <v>239</v>
      </c>
      <c r="D223">
        <f t="shared" si="42"/>
        <v>20</v>
      </c>
      <c r="E223">
        <f>INDEX(extract[ISSUE_AGE], 1)+D223-1</f>
        <v>67</v>
      </c>
      <c r="F223">
        <f>INDEX(mortality_0[PROBABILITY],MATCH(E223, mortality_0[AGE]))</f>
        <v>1.4338E-2</v>
      </c>
      <c r="G223">
        <f t="shared" si="43"/>
        <v>1.2027579675660816E-3</v>
      </c>
      <c r="H223">
        <f>INDEX(valuation_rate_0[rate],0+1)</f>
        <v>4.2500000000000003E-2</v>
      </c>
      <c r="I223">
        <f t="shared" si="44"/>
        <v>0.46462134874739602</v>
      </c>
      <c r="J223">
        <f>IF(A223&gt;0,J222+L222-M222-N222,INDEX(extract[FUND_VALUE], 1))</f>
        <v>14294.813923050931</v>
      </c>
      <c r="K223">
        <f>IF((B223&lt;INDEX(extract[GUARANTEE_END], 1)),INDEX(extract[CURRENT_RATE], 1),INDEX(extract[MINIMUM_RATE], 1))</f>
        <v>0.01</v>
      </c>
      <c r="L223">
        <f t="shared" si="45"/>
        <v>11.858092986656935</v>
      </c>
      <c r="M223">
        <f t="shared" si="46"/>
        <v>17.193201340824064</v>
      </c>
      <c r="N223">
        <f>IF((A223=0),INDEX(extract[AVAILABLE_FPWD], 1),(IF(MOD(C223, 12)=0,J223*INDEX(extract[FREE_PWD_PERCENT], 1),0)))</f>
        <v>0</v>
      </c>
      <c r="O223">
        <f>IF((D223&lt;=INDEX(surr_charge_sch_0[POLICY_YEAR],COUNTA(surr_charge_sch_0[POLICY_YEAR]))),INDEX(surr_charge_sch_0[SURRENDER_CHARGE_PERCENT],MATCH(D223, surr_charge_sch_0[POLICY_YEAR])),INDEX(surr_charge_sch_0[SURRENDER_CHARGE_PERCENT],COUNTA(surr_charge_sch_0[SURRENDER_CHARGE_PERCENT])))</f>
        <v>0</v>
      </c>
      <c r="P223">
        <f t="shared" si="47"/>
        <v>0</v>
      </c>
      <c r="Q223">
        <f t="shared" si="48"/>
        <v>14294.813923050931</v>
      </c>
      <c r="R223">
        <f t="shared" si="49"/>
        <v>0</v>
      </c>
      <c r="S223">
        <f t="shared" si="50"/>
        <v>14294.813923050931</v>
      </c>
      <c r="T223">
        <f t="shared" si="51"/>
        <v>6641.6757250209794</v>
      </c>
      <c r="U223">
        <f t="shared" si="52"/>
        <v>72228.387553804947</v>
      </c>
      <c r="V223">
        <f t="shared" si="53"/>
        <v>3323.2706915293652</v>
      </c>
      <c r="W223">
        <f t="shared" si="54"/>
        <v>82193.333970355292</v>
      </c>
      <c r="X223">
        <f t="shared" si="55"/>
        <v>96310.79063983573</v>
      </c>
    </row>
    <row r="224" spans="1:24" x14ac:dyDescent="0.3">
      <c r="A224">
        <v>222</v>
      </c>
      <c r="B224">
        <f>IF(A224&gt;0,EOMONTH(B223,1),INDEX(extract[VALUATION_DATE], 1))</f>
        <v>52047</v>
      </c>
      <c r="C224">
        <f>IF(A224=0,DAYS360(INDEX(extract[ISSUE_DATE], 1),B224)/30,C223+1)</f>
        <v>240</v>
      </c>
      <c r="D224">
        <f t="shared" si="42"/>
        <v>21</v>
      </c>
      <c r="E224">
        <f>INDEX(extract[ISSUE_AGE], 1)+D224-1</f>
        <v>68</v>
      </c>
      <c r="F224">
        <f>INDEX(mortality_0[PROBABILITY],MATCH(E224, mortality_0[AGE]))</f>
        <v>1.5854E-2</v>
      </c>
      <c r="G224">
        <f t="shared" si="43"/>
        <v>1.3308651917646186E-3</v>
      </c>
      <c r="H224">
        <f>INDEX(valuation_rate_0[rate],0+1)</f>
        <v>4.2500000000000003E-2</v>
      </c>
      <c r="I224">
        <f t="shared" si="44"/>
        <v>0.46301261373441949</v>
      </c>
      <c r="J224">
        <f>IF(A224&gt;0,J223+L223-M223-N223,INDEX(extract[FUND_VALUE], 1))</f>
        <v>14289.478814696764</v>
      </c>
      <c r="K224">
        <f>IF((B224&lt;INDEX(extract[GUARANTEE_END], 1)),INDEX(extract[CURRENT_RATE], 1),INDEX(extract[MINIMUM_RATE], 1))</f>
        <v>0.01</v>
      </c>
      <c r="L224">
        <f t="shared" si="45"/>
        <v>11.853667310932986</v>
      </c>
      <c r="M224">
        <f t="shared" si="46"/>
        <v>19.017369962937863</v>
      </c>
      <c r="N224">
        <f>IF((A224=0),INDEX(extract[AVAILABLE_FPWD], 1),(IF(MOD(C224, 12)=0,J224*INDEX(extract[FREE_PWD_PERCENT], 1),0)))</f>
        <v>1428.9478814696765</v>
      </c>
      <c r="O224">
        <f>IF((D224&lt;=INDEX(surr_charge_sch_0[POLICY_YEAR],COUNTA(surr_charge_sch_0[POLICY_YEAR]))),INDEX(surr_charge_sch_0[SURRENDER_CHARGE_PERCENT],MATCH(D224, surr_charge_sch_0[POLICY_YEAR])),INDEX(surr_charge_sch_0[SURRENDER_CHARGE_PERCENT],COUNTA(surr_charge_sch_0[SURRENDER_CHARGE_PERCENT])))</f>
        <v>0</v>
      </c>
      <c r="P224">
        <f t="shared" si="47"/>
        <v>1428.9478814696765</v>
      </c>
      <c r="Q224">
        <f t="shared" si="48"/>
        <v>12860.530933227088</v>
      </c>
      <c r="R224">
        <f t="shared" si="49"/>
        <v>0</v>
      </c>
      <c r="S224">
        <f t="shared" si="50"/>
        <v>14289.478814696764</v>
      </c>
      <c r="T224">
        <f t="shared" si="51"/>
        <v>6616.2089348953632</v>
      </c>
      <c r="U224">
        <f t="shared" si="52"/>
        <v>72228.387553804947</v>
      </c>
      <c r="V224">
        <f t="shared" si="53"/>
        <v>3331.2590199256242</v>
      </c>
      <c r="W224">
        <f t="shared" si="54"/>
        <v>82175.855508625929</v>
      </c>
      <c r="X224">
        <f t="shared" si="55"/>
        <v>96310.79063983573</v>
      </c>
    </row>
    <row r="225" spans="1:24" x14ac:dyDescent="0.3">
      <c r="A225">
        <v>223</v>
      </c>
      <c r="B225">
        <f>IF(A225&gt;0,EOMONTH(B224,1),INDEX(extract[VALUATION_DATE], 1))</f>
        <v>52078</v>
      </c>
      <c r="C225">
        <f>IF(A225=0,DAYS360(INDEX(extract[ISSUE_DATE], 1),B225)/30,C224+1)</f>
        <v>241</v>
      </c>
      <c r="D225">
        <f t="shared" si="42"/>
        <v>21</v>
      </c>
      <c r="E225">
        <f>INDEX(extract[ISSUE_AGE], 1)+D225-1</f>
        <v>68</v>
      </c>
      <c r="F225">
        <f>INDEX(mortality_0[PROBABILITY],MATCH(E225, mortality_0[AGE]))</f>
        <v>1.5854E-2</v>
      </c>
      <c r="G225">
        <f t="shared" si="43"/>
        <v>1.3308651917646186E-3</v>
      </c>
      <c r="H225">
        <f>INDEX(valuation_rate_0[rate],0+1)</f>
        <v>4.2500000000000003E-2</v>
      </c>
      <c r="I225">
        <f t="shared" si="44"/>
        <v>0.46140944890961649</v>
      </c>
      <c r="J225">
        <f>IF(A225&gt;0,J224+L224-M224-N224,INDEX(extract[FUND_VALUE], 1))</f>
        <v>12853.367230575084</v>
      </c>
      <c r="K225">
        <f>IF((B225&lt;INDEX(extract[GUARANTEE_END], 1)),INDEX(extract[CURRENT_RATE], 1),INDEX(extract[MINIMUM_RATE], 1))</f>
        <v>0.01</v>
      </c>
      <c r="L225">
        <f t="shared" si="45"/>
        <v>10.662358015450009</v>
      </c>
      <c r="M225">
        <f t="shared" si="46"/>
        <v>17.106099044140375</v>
      </c>
      <c r="N225">
        <f>IF((A225=0),INDEX(extract[AVAILABLE_FPWD], 1),(IF(MOD(C225, 12)=0,J225*INDEX(extract[FREE_PWD_PERCENT], 1),0)))</f>
        <v>0</v>
      </c>
      <c r="O225">
        <f>IF((D225&lt;=INDEX(surr_charge_sch_0[POLICY_YEAR],COUNTA(surr_charge_sch_0[POLICY_YEAR]))),INDEX(surr_charge_sch_0[SURRENDER_CHARGE_PERCENT],MATCH(D225, surr_charge_sch_0[POLICY_YEAR])),INDEX(surr_charge_sch_0[SURRENDER_CHARGE_PERCENT],COUNTA(surr_charge_sch_0[SURRENDER_CHARGE_PERCENT])))</f>
        <v>0</v>
      </c>
      <c r="P225">
        <f t="shared" si="47"/>
        <v>0</v>
      </c>
      <c r="Q225">
        <f t="shared" si="48"/>
        <v>12853.367230575084</v>
      </c>
      <c r="R225">
        <f t="shared" si="49"/>
        <v>0</v>
      </c>
      <c r="S225">
        <f t="shared" si="50"/>
        <v>12853.367230575084</v>
      </c>
      <c r="T225">
        <f t="shared" si="51"/>
        <v>5930.6650904925727</v>
      </c>
      <c r="U225">
        <f t="shared" si="52"/>
        <v>72890.008447294487</v>
      </c>
      <c r="V225">
        <f t="shared" si="53"/>
        <v>3340.0643020985185</v>
      </c>
      <c r="W225">
        <f t="shared" si="54"/>
        <v>82160.73783988558</v>
      </c>
      <c r="X225">
        <f t="shared" si="55"/>
        <v>96310.79063983573</v>
      </c>
    </row>
    <row r="226" spans="1:24" x14ac:dyDescent="0.3">
      <c r="A226">
        <v>224</v>
      </c>
      <c r="B226">
        <f>IF(A226&gt;0,EOMONTH(B225,1),INDEX(extract[VALUATION_DATE], 1))</f>
        <v>52109</v>
      </c>
      <c r="C226">
        <f>IF(A226=0,DAYS360(INDEX(extract[ISSUE_DATE], 1),B226)/30,C225+1)</f>
        <v>242</v>
      </c>
      <c r="D226">
        <f t="shared" si="42"/>
        <v>21</v>
      </c>
      <c r="E226">
        <f>INDEX(extract[ISSUE_AGE], 1)+D226-1</f>
        <v>68</v>
      </c>
      <c r="F226">
        <f>INDEX(mortality_0[PROBABILITY],MATCH(E226, mortality_0[AGE]))</f>
        <v>1.5854E-2</v>
      </c>
      <c r="G226">
        <f t="shared" si="43"/>
        <v>1.3308651917646186E-3</v>
      </c>
      <c r="H226">
        <f>INDEX(valuation_rate_0[rate],0+1)</f>
        <v>4.2500000000000003E-2</v>
      </c>
      <c r="I226">
        <f t="shared" si="44"/>
        <v>0.45981183498640721</v>
      </c>
      <c r="J226">
        <f>IF(A226&gt;0,J225+L225-M225-N225,INDEX(extract[FUND_VALUE], 1))</f>
        <v>12846.923489546394</v>
      </c>
      <c r="K226">
        <f>IF((B226&lt;INDEX(extract[GUARANTEE_END], 1)),INDEX(extract[CURRENT_RATE], 1),INDEX(extract[MINIMUM_RATE], 1))</f>
        <v>0.01</v>
      </c>
      <c r="L226">
        <f t="shared" si="45"/>
        <v>10.657012686667734</v>
      </c>
      <c r="M226">
        <f t="shared" si="46"/>
        <v>17.097523293500544</v>
      </c>
      <c r="N226">
        <f>IF((A226=0),INDEX(extract[AVAILABLE_FPWD], 1),(IF(MOD(C226, 12)=0,J226*INDEX(extract[FREE_PWD_PERCENT], 1),0)))</f>
        <v>0</v>
      </c>
      <c r="O226">
        <f>IF((D226&lt;=INDEX(surr_charge_sch_0[POLICY_YEAR],COUNTA(surr_charge_sch_0[POLICY_YEAR]))),INDEX(surr_charge_sch_0[SURRENDER_CHARGE_PERCENT],MATCH(D226, surr_charge_sch_0[POLICY_YEAR])),INDEX(surr_charge_sch_0[SURRENDER_CHARGE_PERCENT],COUNTA(surr_charge_sch_0[SURRENDER_CHARGE_PERCENT])))</f>
        <v>0</v>
      </c>
      <c r="P226">
        <f t="shared" si="47"/>
        <v>0</v>
      </c>
      <c r="Q226">
        <f t="shared" si="48"/>
        <v>12846.923489546394</v>
      </c>
      <c r="R226">
        <f t="shared" si="49"/>
        <v>0</v>
      </c>
      <c r="S226">
        <f t="shared" si="50"/>
        <v>12846.923489546394</v>
      </c>
      <c r="T226">
        <f t="shared" si="51"/>
        <v>5907.1674636583057</v>
      </c>
      <c r="U226">
        <f t="shared" si="52"/>
        <v>72890.008447294487</v>
      </c>
      <c r="V226">
        <f t="shared" si="53"/>
        <v>3347.9572178314688</v>
      </c>
      <c r="W226">
        <f t="shared" si="54"/>
        <v>82145.133128784262</v>
      </c>
      <c r="X226">
        <f t="shared" si="55"/>
        <v>96310.79063983573</v>
      </c>
    </row>
    <row r="227" spans="1:24" x14ac:dyDescent="0.3">
      <c r="A227">
        <v>225</v>
      </c>
      <c r="B227">
        <f>IF(A227&gt;0,EOMONTH(B226,1),INDEX(extract[VALUATION_DATE], 1))</f>
        <v>52139</v>
      </c>
      <c r="C227">
        <f>IF(A227=0,DAYS360(INDEX(extract[ISSUE_DATE], 1),B227)/30,C226+1)</f>
        <v>243</v>
      </c>
      <c r="D227">
        <f t="shared" si="42"/>
        <v>21</v>
      </c>
      <c r="E227">
        <f>INDEX(extract[ISSUE_AGE], 1)+D227-1</f>
        <v>68</v>
      </c>
      <c r="F227">
        <f>INDEX(mortality_0[PROBABILITY],MATCH(E227, mortality_0[AGE]))</f>
        <v>1.5854E-2</v>
      </c>
      <c r="G227">
        <f t="shared" si="43"/>
        <v>1.3308651917646186E-3</v>
      </c>
      <c r="H227">
        <f>INDEX(valuation_rate_0[rate],0+1)</f>
        <v>4.2500000000000003E-2</v>
      </c>
      <c r="I227">
        <f t="shared" si="44"/>
        <v>0.45821975274499088</v>
      </c>
      <c r="J227">
        <f>IF(A227&gt;0,J226+L226-M226-N226,INDEX(extract[FUND_VALUE], 1))</f>
        <v>12840.482978939563</v>
      </c>
      <c r="K227">
        <f>IF((B227&lt;INDEX(extract[GUARANTEE_END], 1)),INDEX(extract[CURRENT_RATE], 1),INDEX(extract[MINIMUM_RATE], 1))</f>
        <v>0.01</v>
      </c>
      <c r="L227">
        <f t="shared" si="45"/>
        <v>10.651670037643516</v>
      </c>
      <c r="M227">
        <f t="shared" si="46"/>
        <v>17.088951842116721</v>
      </c>
      <c r="N227">
        <f>IF((A227=0),INDEX(extract[AVAILABLE_FPWD], 1),(IF(MOD(C227, 12)=0,J227*INDEX(extract[FREE_PWD_PERCENT], 1),0)))</f>
        <v>0</v>
      </c>
      <c r="O227">
        <f>IF((D227&lt;=INDEX(surr_charge_sch_0[POLICY_YEAR],COUNTA(surr_charge_sch_0[POLICY_YEAR]))),INDEX(surr_charge_sch_0[SURRENDER_CHARGE_PERCENT],MATCH(D227, surr_charge_sch_0[POLICY_YEAR])),INDEX(surr_charge_sch_0[SURRENDER_CHARGE_PERCENT],COUNTA(surr_charge_sch_0[SURRENDER_CHARGE_PERCENT])))</f>
        <v>0</v>
      </c>
      <c r="P227">
        <f t="shared" si="47"/>
        <v>0</v>
      </c>
      <c r="Q227">
        <f t="shared" si="48"/>
        <v>12840.482978939563</v>
      </c>
      <c r="R227">
        <f t="shared" si="49"/>
        <v>0</v>
      </c>
      <c r="S227">
        <f t="shared" si="50"/>
        <v>12840.482978939563</v>
      </c>
      <c r="T227">
        <f t="shared" si="51"/>
        <v>5883.7629357359501</v>
      </c>
      <c r="U227">
        <f t="shared" si="52"/>
        <v>72890.008447294487</v>
      </c>
      <c r="V227">
        <f t="shared" si="53"/>
        <v>3355.818861390776</v>
      </c>
      <c r="W227">
        <f t="shared" si="54"/>
        <v>82129.590244421212</v>
      </c>
      <c r="X227">
        <f t="shared" si="55"/>
        <v>96310.79063983573</v>
      </c>
    </row>
    <row r="228" spans="1:24" x14ac:dyDescent="0.3">
      <c r="A228">
        <v>226</v>
      </c>
      <c r="B228">
        <f>IF(A228&gt;0,EOMONTH(B227,1),INDEX(extract[VALUATION_DATE], 1))</f>
        <v>52170</v>
      </c>
      <c r="C228">
        <f>IF(A228=0,DAYS360(INDEX(extract[ISSUE_DATE], 1),B228)/30,C227+1)</f>
        <v>244</v>
      </c>
      <c r="D228">
        <f t="shared" si="42"/>
        <v>21</v>
      </c>
      <c r="E228">
        <f>INDEX(extract[ISSUE_AGE], 1)+D228-1</f>
        <v>68</v>
      </c>
      <c r="F228">
        <f>INDEX(mortality_0[PROBABILITY],MATCH(E228, mortality_0[AGE]))</f>
        <v>1.5854E-2</v>
      </c>
      <c r="G228">
        <f t="shared" si="43"/>
        <v>1.3308651917646186E-3</v>
      </c>
      <c r="H228">
        <f>INDEX(valuation_rate_0[rate],0+1)</f>
        <v>4.2500000000000003E-2</v>
      </c>
      <c r="I228">
        <f t="shared" si="44"/>
        <v>0.45663318303211464</v>
      </c>
      <c r="J228">
        <f>IF(A228&gt;0,J227+L227-M227-N227,INDEX(extract[FUND_VALUE], 1))</f>
        <v>12834.045697135089</v>
      </c>
      <c r="K228">
        <f>IF((B228&lt;INDEX(extract[GUARANTEE_END], 1)),INDEX(extract[CURRENT_RATE], 1),INDEX(extract[MINIMUM_RATE], 1))</f>
        <v>0.01</v>
      </c>
      <c r="L228">
        <f t="shared" si="45"/>
        <v>10.646330067033919</v>
      </c>
      <c r="M228">
        <f t="shared" si="46"/>
        <v>17.080384687833568</v>
      </c>
      <c r="N228">
        <f>IF((A228=0),INDEX(extract[AVAILABLE_FPWD], 1),(IF(MOD(C228, 12)=0,J228*INDEX(extract[FREE_PWD_PERCENT], 1),0)))</f>
        <v>0</v>
      </c>
      <c r="O228">
        <f>IF((D228&lt;=INDEX(surr_charge_sch_0[POLICY_YEAR],COUNTA(surr_charge_sch_0[POLICY_YEAR]))),INDEX(surr_charge_sch_0[SURRENDER_CHARGE_PERCENT],MATCH(D228, surr_charge_sch_0[POLICY_YEAR])),INDEX(surr_charge_sch_0[SURRENDER_CHARGE_PERCENT],COUNTA(surr_charge_sch_0[SURRENDER_CHARGE_PERCENT])))</f>
        <v>0</v>
      </c>
      <c r="P228">
        <f t="shared" si="47"/>
        <v>0</v>
      </c>
      <c r="Q228">
        <f t="shared" si="48"/>
        <v>12834.045697135089</v>
      </c>
      <c r="R228">
        <f t="shared" si="49"/>
        <v>0</v>
      </c>
      <c r="S228">
        <f t="shared" si="50"/>
        <v>12834.045697135089</v>
      </c>
      <c r="T228">
        <f t="shared" si="51"/>
        <v>5860.4511378624102</v>
      </c>
      <c r="U228">
        <f t="shared" si="52"/>
        <v>72890.008447294487</v>
      </c>
      <c r="V228">
        <f t="shared" si="53"/>
        <v>3363.6493566785416</v>
      </c>
      <c r="W228">
        <f t="shared" si="54"/>
        <v>82114.108941835439</v>
      </c>
      <c r="X228">
        <f t="shared" si="55"/>
        <v>96310.79063983573</v>
      </c>
    </row>
    <row r="229" spans="1:24" x14ac:dyDescent="0.3">
      <c r="A229">
        <v>227</v>
      </c>
      <c r="B229">
        <f>IF(A229&gt;0,EOMONTH(B228,1),INDEX(extract[VALUATION_DATE], 1))</f>
        <v>52200</v>
      </c>
      <c r="C229">
        <f>IF(A229=0,DAYS360(INDEX(extract[ISSUE_DATE], 1),B229)/30,C228+1)</f>
        <v>245</v>
      </c>
      <c r="D229">
        <f t="shared" si="42"/>
        <v>21</v>
      </c>
      <c r="E229">
        <f>INDEX(extract[ISSUE_AGE], 1)+D229-1</f>
        <v>68</v>
      </c>
      <c r="F229">
        <f>INDEX(mortality_0[PROBABILITY],MATCH(E229, mortality_0[AGE]))</f>
        <v>1.5854E-2</v>
      </c>
      <c r="G229">
        <f t="shared" si="43"/>
        <v>1.3308651917646186E-3</v>
      </c>
      <c r="H229">
        <f>INDEX(valuation_rate_0[rate],0+1)</f>
        <v>4.2500000000000003E-2</v>
      </c>
      <c r="I229">
        <f t="shared" si="44"/>
        <v>0.45505210676084307</v>
      </c>
      <c r="J229">
        <f>IF(A229&gt;0,J228+L228-M228-N228,INDEX(extract[FUND_VALUE], 1))</f>
        <v>12827.61164251429</v>
      </c>
      <c r="K229">
        <f>IF((B229&lt;INDEX(extract[GUARANTEE_END], 1)),INDEX(extract[CURRENT_RATE], 1),INDEX(extract[MINIMUM_RATE], 1))</f>
        <v>0.01</v>
      </c>
      <c r="L229">
        <f t="shared" si="45"/>
        <v>10.64099277349618</v>
      </c>
      <c r="M229">
        <f t="shared" si="46"/>
        <v>17.071821828496834</v>
      </c>
      <c r="N229">
        <f>IF((A229=0),INDEX(extract[AVAILABLE_FPWD], 1),(IF(MOD(C229, 12)=0,J229*INDEX(extract[FREE_PWD_PERCENT], 1),0)))</f>
        <v>0</v>
      </c>
      <c r="O229">
        <f>IF((D229&lt;=INDEX(surr_charge_sch_0[POLICY_YEAR],COUNTA(surr_charge_sch_0[POLICY_YEAR]))),INDEX(surr_charge_sch_0[SURRENDER_CHARGE_PERCENT],MATCH(D229, surr_charge_sch_0[POLICY_YEAR])),INDEX(surr_charge_sch_0[SURRENDER_CHARGE_PERCENT],COUNTA(surr_charge_sch_0[SURRENDER_CHARGE_PERCENT])))</f>
        <v>0</v>
      </c>
      <c r="P229">
        <f t="shared" si="47"/>
        <v>0</v>
      </c>
      <c r="Q229">
        <f t="shared" si="48"/>
        <v>12827.61164251429</v>
      </c>
      <c r="R229">
        <f t="shared" si="49"/>
        <v>0</v>
      </c>
      <c r="S229">
        <f t="shared" si="50"/>
        <v>12827.61164251429</v>
      </c>
      <c r="T229">
        <f t="shared" si="51"/>
        <v>5837.2317026360461</v>
      </c>
      <c r="U229">
        <f t="shared" si="52"/>
        <v>72890.008447294487</v>
      </c>
      <c r="V229">
        <f t="shared" si="53"/>
        <v>3371.4488271059599</v>
      </c>
      <c r="W229">
        <f t="shared" si="54"/>
        <v>82098.68897703648</v>
      </c>
      <c r="X229">
        <f t="shared" si="55"/>
        <v>96310.79063983573</v>
      </c>
    </row>
    <row r="230" spans="1:24" x14ac:dyDescent="0.3">
      <c r="A230">
        <v>228</v>
      </c>
      <c r="B230">
        <f>IF(A230&gt;0,EOMONTH(B229,1),INDEX(extract[VALUATION_DATE], 1))</f>
        <v>52231</v>
      </c>
      <c r="C230">
        <f>IF(A230=0,DAYS360(INDEX(extract[ISSUE_DATE], 1),B230)/30,C229+1)</f>
        <v>246</v>
      </c>
      <c r="D230">
        <f t="shared" si="42"/>
        <v>21</v>
      </c>
      <c r="E230">
        <f>INDEX(extract[ISSUE_AGE], 1)+D230-1</f>
        <v>68</v>
      </c>
      <c r="F230">
        <f>INDEX(mortality_0[PROBABILITY],MATCH(E230, mortality_0[AGE]))</f>
        <v>1.5854E-2</v>
      </c>
      <c r="G230">
        <f t="shared" si="43"/>
        <v>1.3308651917646186E-3</v>
      </c>
      <c r="H230">
        <f>INDEX(valuation_rate_0[rate],0+1)</f>
        <v>4.2500000000000003E-2</v>
      </c>
      <c r="I230">
        <f t="shared" si="44"/>
        <v>0.45347650491032865</v>
      </c>
      <c r="J230">
        <f>IF(A230&gt;0,J229+L229-M229-N229,INDEX(extract[FUND_VALUE], 1))</f>
        <v>12821.18081345929</v>
      </c>
      <c r="K230">
        <f>IF((B230&lt;INDEX(extract[GUARANTEE_END], 1)),INDEX(extract[CURRENT_RATE], 1),INDEX(extract[MINIMUM_RATE], 1))</f>
        <v>0.01</v>
      </c>
      <c r="L230">
        <f t="shared" si="45"/>
        <v>10.635658155688214</v>
      </c>
      <c r="M230">
        <f t="shared" si="46"/>
        <v>17.063263261953345</v>
      </c>
      <c r="N230">
        <f>IF((A230=0),INDEX(extract[AVAILABLE_FPWD], 1),(IF(MOD(C230, 12)=0,J230*INDEX(extract[FREE_PWD_PERCENT], 1),0)))</f>
        <v>0</v>
      </c>
      <c r="O230">
        <f>IF((D230&lt;=INDEX(surr_charge_sch_0[POLICY_YEAR],COUNTA(surr_charge_sch_0[POLICY_YEAR]))),INDEX(surr_charge_sch_0[SURRENDER_CHARGE_PERCENT],MATCH(D230, surr_charge_sch_0[POLICY_YEAR])),INDEX(surr_charge_sch_0[SURRENDER_CHARGE_PERCENT],COUNTA(surr_charge_sch_0[SURRENDER_CHARGE_PERCENT])))</f>
        <v>0</v>
      </c>
      <c r="P230">
        <f t="shared" si="47"/>
        <v>0</v>
      </c>
      <c r="Q230">
        <f t="shared" si="48"/>
        <v>12821.18081345929</v>
      </c>
      <c r="R230">
        <f t="shared" si="49"/>
        <v>0</v>
      </c>
      <c r="S230">
        <f t="shared" si="50"/>
        <v>12821.18081345929</v>
      </c>
      <c r="T230">
        <f t="shared" si="51"/>
        <v>5814.1042641108834</v>
      </c>
      <c r="U230">
        <f t="shared" si="52"/>
        <v>72890.008447294487</v>
      </c>
      <c r="V230">
        <f t="shared" si="53"/>
        <v>3379.217395595263</v>
      </c>
      <c r="W230">
        <f t="shared" si="54"/>
        <v>82083.330107000627</v>
      </c>
      <c r="X230">
        <f t="shared" si="55"/>
        <v>96310.79063983573</v>
      </c>
    </row>
    <row r="231" spans="1:24" x14ac:dyDescent="0.3">
      <c r="A231">
        <v>229</v>
      </c>
      <c r="B231">
        <f>IF(A231&gt;0,EOMONTH(B230,1),INDEX(extract[VALUATION_DATE], 1))</f>
        <v>52262</v>
      </c>
      <c r="C231">
        <f>IF(A231=0,DAYS360(INDEX(extract[ISSUE_DATE], 1),B231)/30,C230+1)</f>
        <v>247</v>
      </c>
      <c r="D231">
        <f t="shared" si="42"/>
        <v>21</v>
      </c>
      <c r="E231">
        <f>INDEX(extract[ISSUE_AGE], 1)+D231-1</f>
        <v>68</v>
      </c>
      <c r="F231">
        <f>INDEX(mortality_0[PROBABILITY],MATCH(E231, mortality_0[AGE]))</f>
        <v>1.5854E-2</v>
      </c>
      <c r="G231">
        <f t="shared" si="43"/>
        <v>1.3308651917646186E-3</v>
      </c>
      <c r="H231">
        <f>INDEX(valuation_rate_0[rate],0+1)</f>
        <v>4.2500000000000003E-2</v>
      </c>
      <c r="I231">
        <f t="shared" si="44"/>
        <v>0.45190635852558275</v>
      </c>
      <c r="J231">
        <f>IF(A231&gt;0,J230+L230-M230-N230,INDEX(extract[FUND_VALUE], 1))</f>
        <v>12814.753208353026</v>
      </c>
      <c r="K231">
        <f>IF((B231&lt;INDEX(extract[GUARANTEE_END], 1)),INDEX(extract[CURRENT_RATE], 1),INDEX(extract[MINIMUM_RATE], 1))</f>
        <v>0.01</v>
      </c>
      <c r="L231">
        <f t="shared" si="45"/>
        <v>10.630326212268601</v>
      </c>
      <c r="M231">
        <f t="shared" si="46"/>
        <v>17.054708986051011</v>
      </c>
      <c r="N231">
        <f>IF((A231=0),INDEX(extract[AVAILABLE_FPWD], 1),(IF(MOD(C231, 12)=0,J231*INDEX(extract[FREE_PWD_PERCENT], 1),0)))</f>
        <v>0</v>
      </c>
      <c r="O231">
        <f>IF((D231&lt;=INDEX(surr_charge_sch_0[POLICY_YEAR],COUNTA(surr_charge_sch_0[POLICY_YEAR]))),INDEX(surr_charge_sch_0[SURRENDER_CHARGE_PERCENT],MATCH(D231, surr_charge_sch_0[POLICY_YEAR])),INDEX(surr_charge_sch_0[SURRENDER_CHARGE_PERCENT],COUNTA(surr_charge_sch_0[SURRENDER_CHARGE_PERCENT])))</f>
        <v>0</v>
      </c>
      <c r="P231">
        <f t="shared" si="47"/>
        <v>0</v>
      </c>
      <c r="Q231">
        <f t="shared" si="48"/>
        <v>12814.753208353026</v>
      </c>
      <c r="R231">
        <f t="shared" si="49"/>
        <v>0</v>
      </c>
      <c r="S231">
        <f t="shared" si="50"/>
        <v>12814.753208353026</v>
      </c>
      <c r="T231">
        <f t="shared" si="51"/>
        <v>5791.0684577908441</v>
      </c>
      <c r="U231">
        <f t="shared" si="52"/>
        <v>72890.008447294487</v>
      </c>
      <c r="V231">
        <f t="shared" si="53"/>
        <v>3386.9551845816586</v>
      </c>
      <c r="W231">
        <f t="shared" si="54"/>
        <v>82068.032089666987</v>
      </c>
      <c r="X231">
        <f t="shared" si="55"/>
        <v>96310.79063983573</v>
      </c>
    </row>
    <row r="232" spans="1:24" x14ac:dyDescent="0.3">
      <c r="A232">
        <v>230</v>
      </c>
      <c r="B232">
        <f>IF(A232&gt;0,EOMONTH(B231,1),INDEX(extract[VALUATION_DATE], 1))</f>
        <v>52290</v>
      </c>
      <c r="C232">
        <f>IF(A232=0,DAYS360(INDEX(extract[ISSUE_DATE], 1),B232)/30,C231+1)</f>
        <v>248</v>
      </c>
      <c r="D232">
        <f t="shared" si="42"/>
        <v>21</v>
      </c>
      <c r="E232">
        <f>INDEX(extract[ISSUE_AGE], 1)+D232-1</f>
        <v>68</v>
      </c>
      <c r="F232">
        <f>INDEX(mortality_0[PROBABILITY],MATCH(E232, mortality_0[AGE]))</f>
        <v>1.5854E-2</v>
      </c>
      <c r="G232">
        <f t="shared" si="43"/>
        <v>1.3308651917646186E-3</v>
      </c>
      <c r="H232">
        <f>INDEX(valuation_rate_0[rate],0+1)</f>
        <v>4.2500000000000003E-2</v>
      </c>
      <c r="I232">
        <f t="shared" si="44"/>
        <v>0.45034164871724786</v>
      </c>
      <c r="J232">
        <f>IF(A232&gt;0,J231+L231-M231-N231,INDEX(extract[FUND_VALUE], 1))</f>
        <v>12808.328825579245</v>
      </c>
      <c r="K232">
        <f>IF((B232&lt;INDEX(extract[GUARANTEE_END], 1)),INDEX(extract[CURRENT_RATE], 1),INDEX(extract[MINIMUM_RATE], 1))</f>
        <v>0.01</v>
      </c>
      <c r="L232">
        <f t="shared" si="45"/>
        <v>10.624996941896601</v>
      </c>
      <c r="M232">
        <f t="shared" si="46"/>
        <v>17.046158998638813</v>
      </c>
      <c r="N232">
        <f>IF((A232=0),INDEX(extract[AVAILABLE_FPWD], 1),(IF(MOD(C232, 12)=0,J232*INDEX(extract[FREE_PWD_PERCENT], 1),0)))</f>
        <v>0</v>
      </c>
      <c r="O232">
        <f>IF((D232&lt;=INDEX(surr_charge_sch_0[POLICY_YEAR],COUNTA(surr_charge_sch_0[POLICY_YEAR]))),INDEX(surr_charge_sch_0[SURRENDER_CHARGE_PERCENT],MATCH(D232, surr_charge_sch_0[POLICY_YEAR])),INDEX(surr_charge_sch_0[SURRENDER_CHARGE_PERCENT],COUNTA(surr_charge_sch_0[SURRENDER_CHARGE_PERCENT])))</f>
        <v>0</v>
      </c>
      <c r="P232">
        <f t="shared" si="47"/>
        <v>0</v>
      </c>
      <c r="Q232">
        <f t="shared" si="48"/>
        <v>12808.328825579245</v>
      </c>
      <c r="R232">
        <f t="shared" si="49"/>
        <v>0</v>
      </c>
      <c r="S232">
        <f t="shared" si="50"/>
        <v>12808.328825579245</v>
      </c>
      <c r="T232">
        <f t="shared" si="51"/>
        <v>5768.123920624008</v>
      </c>
      <c r="U232">
        <f t="shared" si="52"/>
        <v>72890.008447294487</v>
      </c>
      <c r="V232">
        <f t="shared" si="53"/>
        <v>3394.6623160152585</v>
      </c>
      <c r="W232">
        <f t="shared" si="54"/>
        <v>82052.794683933753</v>
      </c>
      <c r="X232">
        <f t="shared" si="55"/>
        <v>96310.79063983573</v>
      </c>
    </row>
    <row r="233" spans="1:24" x14ac:dyDescent="0.3">
      <c r="A233">
        <v>231</v>
      </c>
      <c r="B233">
        <f>IF(A233&gt;0,EOMONTH(B232,1),INDEX(extract[VALUATION_DATE], 1))</f>
        <v>52321</v>
      </c>
      <c r="C233">
        <f>IF(A233=0,DAYS360(INDEX(extract[ISSUE_DATE], 1),B233)/30,C232+1)</f>
        <v>249</v>
      </c>
      <c r="D233">
        <f t="shared" si="42"/>
        <v>21</v>
      </c>
      <c r="E233">
        <f>INDEX(extract[ISSUE_AGE], 1)+D233-1</f>
        <v>68</v>
      </c>
      <c r="F233">
        <f>INDEX(mortality_0[PROBABILITY],MATCH(E233, mortality_0[AGE]))</f>
        <v>1.5854E-2</v>
      </c>
      <c r="G233">
        <f t="shared" si="43"/>
        <v>1.3308651917646186E-3</v>
      </c>
      <c r="H233">
        <f>INDEX(valuation_rate_0[rate],0+1)</f>
        <v>4.2500000000000003E-2</v>
      </c>
      <c r="I233">
        <f t="shared" si="44"/>
        <v>0.44878235666137012</v>
      </c>
      <c r="J233">
        <f>IF(A233&gt;0,J232+L232-M232-N232,INDEX(extract[FUND_VALUE], 1))</f>
        <v>12801.907663522503</v>
      </c>
      <c r="K233">
        <f>IF((B233&lt;INDEX(extract[GUARANTEE_END], 1)),INDEX(extract[CURRENT_RATE], 1),INDEX(extract[MINIMUM_RATE], 1))</f>
        <v>0.01</v>
      </c>
      <c r="L233">
        <f t="shared" si="45"/>
        <v>10.619670343232141</v>
      </c>
      <c r="M233">
        <f t="shared" si="46"/>
        <v>17.037613297566818</v>
      </c>
      <c r="N233">
        <f>IF((A233=0),INDEX(extract[AVAILABLE_FPWD], 1),(IF(MOD(C233, 12)=0,J233*INDEX(extract[FREE_PWD_PERCENT], 1),0)))</f>
        <v>0</v>
      </c>
      <c r="O233">
        <f>IF((D233&lt;=INDEX(surr_charge_sch_0[POLICY_YEAR],COUNTA(surr_charge_sch_0[POLICY_YEAR]))),INDEX(surr_charge_sch_0[SURRENDER_CHARGE_PERCENT],MATCH(D233, surr_charge_sch_0[POLICY_YEAR])),INDEX(surr_charge_sch_0[SURRENDER_CHARGE_PERCENT],COUNTA(surr_charge_sch_0[SURRENDER_CHARGE_PERCENT])))</f>
        <v>0</v>
      </c>
      <c r="P233">
        <f t="shared" si="47"/>
        <v>0</v>
      </c>
      <c r="Q233">
        <f t="shared" si="48"/>
        <v>12801.907663522503</v>
      </c>
      <c r="R233">
        <f t="shared" si="49"/>
        <v>0</v>
      </c>
      <c r="S233">
        <f t="shared" si="50"/>
        <v>12801.907663522503</v>
      </c>
      <c r="T233">
        <f t="shared" si="51"/>
        <v>5745.270290996883</v>
      </c>
      <c r="U233">
        <f t="shared" si="52"/>
        <v>72890.008447294487</v>
      </c>
      <c r="V233">
        <f t="shared" si="53"/>
        <v>3402.3389113630019</v>
      </c>
      <c r="W233">
        <f t="shared" si="54"/>
        <v>82037.617649654363</v>
      </c>
      <c r="X233">
        <f t="shared" si="55"/>
        <v>96310.79063983573</v>
      </c>
    </row>
    <row r="234" spans="1:24" x14ac:dyDescent="0.3">
      <c r="A234">
        <v>232</v>
      </c>
      <c r="B234">
        <f>IF(A234&gt;0,EOMONTH(B233,1),INDEX(extract[VALUATION_DATE], 1))</f>
        <v>52351</v>
      </c>
      <c r="C234">
        <f>IF(A234=0,DAYS360(INDEX(extract[ISSUE_DATE], 1),B234)/30,C233+1)</f>
        <v>250</v>
      </c>
      <c r="D234">
        <f t="shared" si="42"/>
        <v>21</v>
      </c>
      <c r="E234">
        <f>INDEX(extract[ISSUE_AGE], 1)+D234-1</f>
        <v>68</v>
      </c>
      <c r="F234">
        <f>INDEX(mortality_0[PROBABILITY],MATCH(E234, mortality_0[AGE]))</f>
        <v>1.5854E-2</v>
      </c>
      <c r="G234">
        <f t="shared" si="43"/>
        <v>1.3308651917646186E-3</v>
      </c>
      <c r="H234">
        <f>INDEX(valuation_rate_0[rate],0+1)</f>
        <v>4.2500000000000003E-2</v>
      </c>
      <c r="I234">
        <f t="shared" si="44"/>
        <v>0.44722846359917295</v>
      </c>
      <c r="J234">
        <f>IF(A234&gt;0,J233+L233-M233-N233,INDEX(extract[FUND_VALUE], 1))</f>
        <v>12795.489720568168</v>
      </c>
      <c r="K234">
        <f>IF((B234&lt;INDEX(extract[GUARANTEE_END], 1)),INDEX(extract[CURRENT_RATE], 1),INDEX(extract[MINIMUM_RATE], 1))</f>
        <v>0.01</v>
      </c>
      <c r="L234">
        <f t="shared" si="45"/>
        <v>10.61434641493582</v>
      </c>
      <c r="M234">
        <f t="shared" si="46"/>
        <v>17.029071880686161</v>
      </c>
      <c r="N234">
        <f>IF((A234=0),INDEX(extract[AVAILABLE_FPWD], 1),(IF(MOD(C234, 12)=0,J234*INDEX(extract[FREE_PWD_PERCENT], 1),0)))</f>
        <v>0</v>
      </c>
      <c r="O234">
        <f>IF((D234&lt;=INDEX(surr_charge_sch_0[POLICY_YEAR],COUNTA(surr_charge_sch_0[POLICY_YEAR]))),INDEX(surr_charge_sch_0[SURRENDER_CHARGE_PERCENT],MATCH(D234, surr_charge_sch_0[POLICY_YEAR])),INDEX(surr_charge_sch_0[SURRENDER_CHARGE_PERCENT],COUNTA(surr_charge_sch_0[SURRENDER_CHARGE_PERCENT])))</f>
        <v>0</v>
      </c>
      <c r="P234">
        <f t="shared" si="47"/>
        <v>0</v>
      </c>
      <c r="Q234">
        <f t="shared" si="48"/>
        <v>12795.489720568168</v>
      </c>
      <c r="R234">
        <f t="shared" si="49"/>
        <v>0</v>
      </c>
      <c r="S234">
        <f t="shared" si="50"/>
        <v>12795.489720568168</v>
      </c>
      <c r="T234">
        <f t="shared" si="51"/>
        <v>5722.5072087287126</v>
      </c>
      <c r="U234">
        <f t="shared" si="52"/>
        <v>72890.008447294487</v>
      </c>
      <c r="V234">
        <f t="shared" si="53"/>
        <v>3409.9850916105688</v>
      </c>
      <c r="W234">
        <f t="shared" si="54"/>
        <v>82022.500747633763</v>
      </c>
      <c r="X234">
        <f t="shared" si="55"/>
        <v>96310.79063983573</v>
      </c>
    </row>
    <row r="235" spans="1:24" x14ac:dyDescent="0.3">
      <c r="A235">
        <v>233</v>
      </c>
      <c r="B235">
        <f>IF(A235&gt;0,EOMONTH(B234,1),INDEX(extract[VALUATION_DATE], 1))</f>
        <v>52382</v>
      </c>
      <c r="C235">
        <f>IF(A235=0,DAYS360(INDEX(extract[ISSUE_DATE], 1),B235)/30,C234+1)</f>
        <v>251</v>
      </c>
      <c r="D235">
        <f t="shared" si="42"/>
        <v>21</v>
      </c>
      <c r="E235">
        <f>INDEX(extract[ISSUE_AGE], 1)+D235-1</f>
        <v>68</v>
      </c>
      <c r="F235">
        <f>INDEX(mortality_0[PROBABILITY],MATCH(E235, mortality_0[AGE]))</f>
        <v>1.5854E-2</v>
      </c>
      <c r="G235">
        <f t="shared" si="43"/>
        <v>1.3308651917646186E-3</v>
      </c>
      <c r="H235">
        <f>INDEX(valuation_rate_0[rate],0+1)</f>
        <v>4.2500000000000003E-2</v>
      </c>
      <c r="I235">
        <f t="shared" si="44"/>
        <v>0.44567995083683137</v>
      </c>
      <c r="J235">
        <f>IF(A235&gt;0,J234+L234-M234-N234,INDEX(extract[FUND_VALUE], 1))</f>
        <v>12789.074995102417</v>
      </c>
      <c r="K235">
        <f>IF((B235&lt;INDEX(extract[GUARANTEE_END], 1)),INDEX(extract[CURRENT_RATE], 1),INDEX(extract[MINIMUM_RATE], 1))</f>
        <v>0.01</v>
      </c>
      <c r="L235">
        <f t="shared" si="45"/>
        <v>10.609025155668913</v>
      </c>
      <c r="M235">
        <f t="shared" si="46"/>
        <v>17.020534745849066</v>
      </c>
      <c r="N235">
        <f>IF((A235=0),INDEX(extract[AVAILABLE_FPWD], 1),(IF(MOD(C235, 12)=0,J235*INDEX(extract[FREE_PWD_PERCENT], 1),0)))</f>
        <v>0</v>
      </c>
      <c r="O235">
        <f>IF((D235&lt;=INDEX(surr_charge_sch_0[POLICY_YEAR],COUNTA(surr_charge_sch_0[POLICY_YEAR]))),INDEX(surr_charge_sch_0[SURRENDER_CHARGE_PERCENT],MATCH(D235, surr_charge_sch_0[POLICY_YEAR])),INDEX(surr_charge_sch_0[SURRENDER_CHARGE_PERCENT],COUNTA(surr_charge_sch_0[SURRENDER_CHARGE_PERCENT])))</f>
        <v>0</v>
      </c>
      <c r="P235">
        <f t="shared" si="47"/>
        <v>0</v>
      </c>
      <c r="Q235">
        <f t="shared" si="48"/>
        <v>12789.074995102417</v>
      </c>
      <c r="R235">
        <f t="shared" si="49"/>
        <v>0</v>
      </c>
      <c r="S235">
        <f t="shared" si="50"/>
        <v>12789.074995102417</v>
      </c>
      <c r="T235">
        <f t="shared" si="51"/>
        <v>5699.8343150657947</v>
      </c>
      <c r="U235">
        <f t="shared" si="52"/>
        <v>72890.008447294487</v>
      </c>
      <c r="V235">
        <f t="shared" si="53"/>
        <v>3417.6009772642878</v>
      </c>
      <c r="W235">
        <f t="shared" si="54"/>
        <v>82007.443739624563</v>
      </c>
      <c r="X235">
        <f t="shared" si="55"/>
        <v>96310.79063983573</v>
      </c>
    </row>
    <row r="236" spans="1:24" x14ac:dyDescent="0.3">
      <c r="A236">
        <v>234</v>
      </c>
      <c r="B236">
        <f>IF(A236&gt;0,EOMONTH(B235,1),INDEX(extract[VALUATION_DATE], 1))</f>
        <v>52412</v>
      </c>
      <c r="C236">
        <f>IF(A236=0,DAYS360(INDEX(extract[ISSUE_DATE], 1),B236)/30,C235+1)</f>
        <v>252</v>
      </c>
      <c r="D236">
        <f t="shared" si="42"/>
        <v>22</v>
      </c>
      <c r="E236">
        <f>INDEX(extract[ISSUE_AGE], 1)+D236-1</f>
        <v>69</v>
      </c>
      <c r="F236">
        <f>INDEX(mortality_0[PROBABILITY],MATCH(E236, mortality_0[AGE]))</f>
        <v>1.7531000000000001E-2</v>
      </c>
      <c r="G236">
        <f t="shared" si="43"/>
        <v>1.4727883727615465E-3</v>
      </c>
      <c r="H236">
        <f>INDEX(valuation_rate_0[rate],0+1)</f>
        <v>4.2500000000000003E-2</v>
      </c>
      <c r="I236">
        <f t="shared" si="44"/>
        <v>0.44413679974524717</v>
      </c>
      <c r="J236">
        <f>IF(A236&gt;0,J235+L235-M235-N235,INDEX(extract[FUND_VALUE], 1))</f>
        <v>12782.663485512237</v>
      </c>
      <c r="K236">
        <f>IF((B236&lt;INDEX(extract[GUARANTEE_END], 1)),INDEX(extract[CURRENT_RATE], 1),INDEX(extract[MINIMUM_RATE], 1))</f>
        <v>0.01</v>
      </c>
      <c r="L236">
        <f t="shared" si="45"/>
        <v>10.603706564093363</v>
      </c>
      <c r="M236">
        <f t="shared" si="46"/>
        <v>18.826158154386007</v>
      </c>
      <c r="N236">
        <f>IF((A236=0),INDEX(extract[AVAILABLE_FPWD], 1),(IF(MOD(C236, 12)=0,J236*INDEX(extract[FREE_PWD_PERCENT], 1),0)))</f>
        <v>1278.2663485512239</v>
      </c>
      <c r="O236">
        <f>IF((D236&lt;=INDEX(surr_charge_sch_0[POLICY_YEAR],COUNTA(surr_charge_sch_0[POLICY_YEAR]))),INDEX(surr_charge_sch_0[SURRENDER_CHARGE_PERCENT],MATCH(D236, surr_charge_sch_0[POLICY_YEAR])),INDEX(surr_charge_sch_0[SURRENDER_CHARGE_PERCENT],COUNTA(surr_charge_sch_0[SURRENDER_CHARGE_PERCENT])))</f>
        <v>0</v>
      </c>
      <c r="P236">
        <f t="shared" si="47"/>
        <v>1278.2663485512239</v>
      </c>
      <c r="Q236">
        <f t="shared" si="48"/>
        <v>11504.397136961014</v>
      </c>
      <c r="R236">
        <f t="shared" si="49"/>
        <v>0</v>
      </c>
      <c r="S236">
        <f t="shared" si="50"/>
        <v>12782.663485512237</v>
      </c>
      <c r="T236">
        <f t="shared" si="51"/>
        <v>5677.2512526758319</v>
      </c>
      <c r="U236">
        <f t="shared" si="52"/>
        <v>72890.008447294487</v>
      </c>
      <c r="V236">
        <f t="shared" si="53"/>
        <v>3425.1866883530342</v>
      </c>
      <c r="W236">
        <f t="shared" si="54"/>
        <v>81992.446388323355</v>
      </c>
      <c r="X236">
        <f t="shared" si="55"/>
        <v>96310.79063983573</v>
      </c>
    </row>
    <row r="237" spans="1:24" x14ac:dyDescent="0.3">
      <c r="A237">
        <v>235</v>
      </c>
      <c r="B237">
        <f>IF(A237&gt;0,EOMONTH(B236,1),INDEX(extract[VALUATION_DATE], 1))</f>
        <v>52443</v>
      </c>
      <c r="C237">
        <f>IF(A237=0,DAYS360(INDEX(extract[ISSUE_DATE], 1),B237)/30,C236+1)</f>
        <v>253</v>
      </c>
      <c r="D237">
        <f t="shared" si="42"/>
        <v>22</v>
      </c>
      <c r="E237">
        <f>INDEX(extract[ISSUE_AGE], 1)+D237-1</f>
        <v>69</v>
      </c>
      <c r="F237">
        <f>INDEX(mortality_0[PROBABILITY],MATCH(E237, mortality_0[AGE]))</f>
        <v>1.7531000000000001E-2</v>
      </c>
      <c r="G237">
        <f t="shared" si="43"/>
        <v>1.4727883727615465E-3</v>
      </c>
      <c r="H237">
        <f>INDEX(valuation_rate_0[rate],0+1)</f>
        <v>4.2500000000000003E-2</v>
      </c>
      <c r="I237">
        <f t="shared" si="44"/>
        <v>0.44259899175982464</v>
      </c>
      <c r="J237">
        <f>IF(A237&gt;0,J236+L236-M236-N236,INDEX(extract[FUND_VALUE], 1))</f>
        <v>11496.174685370721</v>
      </c>
      <c r="K237">
        <f>IF((B237&lt;INDEX(extract[GUARANTEE_END], 1)),INDEX(extract[CURRENT_RATE], 1),INDEX(extract[MINIMUM_RATE], 1))</f>
        <v>0.01</v>
      </c>
      <c r="L237">
        <f t="shared" si="45"/>
        <v>9.5365150706965132</v>
      </c>
      <c r="M237">
        <f t="shared" si="46"/>
        <v>16.931432407849627</v>
      </c>
      <c r="N237">
        <f>IF((A237=0),INDEX(extract[AVAILABLE_FPWD], 1),(IF(MOD(C237, 12)=0,J237*INDEX(extract[FREE_PWD_PERCENT], 1),0)))</f>
        <v>0</v>
      </c>
      <c r="O237">
        <f>IF((D237&lt;=INDEX(surr_charge_sch_0[POLICY_YEAR],COUNTA(surr_charge_sch_0[POLICY_YEAR]))),INDEX(surr_charge_sch_0[SURRENDER_CHARGE_PERCENT],MATCH(D237, surr_charge_sch_0[POLICY_YEAR])),INDEX(surr_charge_sch_0[SURRENDER_CHARGE_PERCENT],COUNTA(surr_charge_sch_0[SURRENDER_CHARGE_PERCENT])))</f>
        <v>0</v>
      </c>
      <c r="P237">
        <f t="shared" si="47"/>
        <v>0</v>
      </c>
      <c r="Q237">
        <f t="shared" si="48"/>
        <v>11496.174685370721</v>
      </c>
      <c r="R237">
        <f t="shared" si="49"/>
        <v>0</v>
      </c>
      <c r="S237">
        <f t="shared" si="50"/>
        <v>11496.174685370721</v>
      </c>
      <c r="T237">
        <f t="shared" si="51"/>
        <v>5088.1953248399004</v>
      </c>
      <c r="U237">
        <f t="shared" si="52"/>
        <v>73457.733572562065</v>
      </c>
      <c r="V237">
        <f t="shared" si="53"/>
        <v>3433.5480779872209</v>
      </c>
      <c r="W237">
        <f t="shared" si="54"/>
        <v>81979.476975389174</v>
      </c>
      <c r="X237">
        <f t="shared" si="55"/>
        <v>96310.79063983573</v>
      </c>
    </row>
    <row r="238" spans="1:24" x14ac:dyDescent="0.3">
      <c r="A238">
        <v>236</v>
      </c>
      <c r="B238">
        <f>IF(A238&gt;0,EOMONTH(B237,1),INDEX(extract[VALUATION_DATE], 1))</f>
        <v>52474</v>
      </c>
      <c r="C238">
        <f>IF(A238=0,DAYS360(INDEX(extract[ISSUE_DATE], 1),B238)/30,C237+1)</f>
        <v>254</v>
      </c>
      <c r="D238">
        <f t="shared" si="42"/>
        <v>22</v>
      </c>
      <c r="E238">
        <f>INDEX(extract[ISSUE_AGE], 1)+D238-1</f>
        <v>69</v>
      </c>
      <c r="F238">
        <f>INDEX(mortality_0[PROBABILITY],MATCH(E238, mortality_0[AGE]))</f>
        <v>1.7531000000000001E-2</v>
      </c>
      <c r="G238">
        <f t="shared" si="43"/>
        <v>1.4727883727615465E-3</v>
      </c>
      <c r="H238">
        <f>INDEX(valuation_rate_0[rate],0+1)</f>
        <v>4.2500000000000003E-2</v>
      </c>
      <c r="I238">
        <f t="shared" si="44"/>
        <v>0.44106650838024741</v>
      </c>
      <c r="J238">
        <f>IF(A238&gt;0,J237+L237-M237-N237,INDEX(extract[FUND_VALUE], 1))</f>
        <v>11488.779768033568</v>
      </c>
      <c r="K238">
        <f>IF((B238&lt;INDEX(extract[GUARANTEE_END], 1)),INDEX(extract[CURRENT_RATE], 1),INDEX(extract[MINIMUM_RATE], 1))</f>
        <v>0.01</v>
      </c>
      <c r="L238">
        <f t="shared" si="45"/>
        <v>9.5303807049129041</v>
      </c>
      <c r="M238">
        <f t="shared" si="46"/>
        <v>16.920541259577938</v>
      </c>
      <c r="N238">
        <f>IF((A238=0),INDEX(extract[AVAILABLE_FPWD], 1),(IF(MOD(C238, 12)=0,J238*INDEX(extract[FREE_PWD_PERCENT], 1),0)))</f>
        <v>0</v>
      </c>
      <c r="O238">
        <f>IF((D238&lt;=INDEX(surr_charge_sch_0[POLICY_YEAR],COUNTA(surr_charge_sch_0[POLICY_YEAR]))),INDEX(surr_charge_sch_0[SURRENDER_CHARGE_PERCENT],MATCH(D238, surr_charge_sch_0[POLICY_YEAR])),INDEX(surr_charge_sch_0[SURRENDER_CHARGE_PERCENT],COUNTA(surr_charge_sch_0[SURRENDER_CHARGE_PERCENT])))</f>
        <v>0</v>
      </c>
      <c r="P238">
        <f t="shared" si="47"/>
        <v>0</v>
      </c>
      <c r="Q238">
        <f t="shared" si="48"/>
        <v>11488.779768033568</v>
      </c>
      <c r="R238">
        <f t="shared" si="49"/>
        <v>0</v>
      </c>
      <c r="S238">
        <f t="shared" si="50"/>
        <v>11488.779768033568</v>
      </c>
      <c r="T238">
        <f t="shared" si="51"/>
        <v>5067.3159778361942</v>
      </c>
      <c r="U238">
        <f t="shared" si="52"/>
        <v>73457.733572562065</v>
      </c>
      <c r="V238">
        <f t="shared" si="53"/>
        <v>3441.0419128999847</v>
      </c>
      <c r="W238">
        <f t="shared" si="54"/>
        <v>81966.091463298231</v>
      </c>
      <c r="X238">
        <f t="shared" si="55"/>
        <v>96310.79063983573</v>
      </c>
    </row>
    <row r="239" spans="1:24" x14ac:dyDescent="0.3">
      <c r="A239">
        <v>237</v>
      </c>
      <c r="B239">
        <f>IF(A239&gt;0,EOMONTH(B238,1),INDEX(extract[VALUATION_DATE], 1))</f>
        <v>52504</v>
      </c>
      <c r="C239">
        <f>IF(A239=0,DAYS360(INDEX(extract[ISSUE_DATE], 1),B239)/30,C238+1)</f>
        <v>255</v>
      </c>
      <c r="D239">
        <f t="shared" si="42"/>
        <v>22</v>
      </c>
      <c r="E239">
        <f>INDEX(extract[ISSUE_AGE], 1)+D239-1</f>
        <v>69</v>
      </c>
      <c r="F239">
        <f>INDEX(mortality_0[PROBABILITY],MATCH(E239, mortality_0[AGE]))</f>
        <v>1.7531000000000001E-2</v>
      </c>
      <c r="G239">
        <f t="shared" si="43"/>
        <v>1.4727883727615465E-3</v>
      </c>
      <c r="H239">
        <f>INDEX(valuation_rate_0[rate],0+1)</f>
        <v>4.2500000000000003E-2</v>
      </c>
      <c r="I239">
        <f t="shared" si="44"/>
        <v>0.43953933117025573</v>
      </c>
      <c r="J239">
        <f>IF(A239&gt;0,J238+L238-M238-N238,INDEX(extract[FUND_VALUE], 1))</f>
        <v>11481.389607478903</v>
      </c>
      <c r="K239">
        <f>IF((B239&lt;INDEX(extract[GUARANTEE_END], 1)),INDEX(extract[CURRENT_RATE], 1),INDEX(extract[MINIMUM_RATE], 1))</f>
        <v>0.01</v>
      </c>
      <c r="L239">
        <f t="shared" si="45"/>
        <v>9.5242502850616724</v>
      </c>
      <c r="M239">
        <f t="shared" si="46"/>
        <v>16.909657117040183</v>
      </c>
      <c r="N239">
        <f>IF((A239=0),INDEX(extract[AVAILABLE_FPWD], 1),(IF(MOD(C239, 12)=0,J239*INDEX(extract[FREE_PWD_PERCENT], 1),0)))</f>
        <v>0</v>
      </c>
      <c r="O239">
        <f>IF((D239&lt;=INDEX(surr_charge_sch_0[POLICY_YEAR],COUNTA(surr_charge_sch_0[POLICY_YEAR]))),INDEX(surr_charge_sch_0[SURRENDER_CHARGE_PERCENT],MATCH(D239, surr_charge_sch_0[POLICY_YEAR])),INDEX(surr_charge_sch_0[SURRENDER_CHARGE_PERCENT],COUNTA(surr_charge_sch_0[SURRENDER_CHARGE_PERCENT])))</f>
        <v>0</v>
      </c>
      <c r="P239">
        <f t="shared" si="47"/>
        <v>0</v>
      </c>
      <c r="Q239">
        <f t="shared" si="48"/>
        <v>11481.389607478903</v>
      </c>
      <c r="R239">
        <f t="shared" si="49"/>
        <v>0</v>
      </c>
      <c r="S239">
        <f t="shared" si="50"/>
        <v>11481.389607478903</v>
      </c>
      <c r="T239">
        <f t="shared" si="51"/>
        <v>5046.5223089764022</v>
      </c>
      <c r="U239">
        <f t="shared" si="52"/>
        <v>73457.733572562065</v>
      </c>
      <c r="V239">
        <f t="shared" si="53"/>
        <v>3448.5049969532506</v>
      </c>
      <c r="W239">
        <f t="shared" si="54"/>
        <v>81952.760878491725</v>
      </c>
      <c r="X239">
        <f t="shared" si="55"/>
        <v>96310.79063983573</v>
      </c>
    </row>
    <row r="240" spans="1:24" x14ac:dyDescent="0.3">
      <c r="A240">
        <v>238</v>
      </c>
      <c r="B240">
        <f>IF(A240&gt;0,EOMONTH(B239,1),INDEX(extract[VALUATION_DATE], 1))</f>
        <v>52535</v>
      </c>
      <c r="C240">
        <f>IF(A240=0,DAYS360(INDEX(extract[ISSUE_DATE], 1),B240)/30,C239+1)</f>
        <v>256</v>
      </c>
      <c r="D240">
        <f t="shared" si="42"/>
        <v>22</v>
      </c>
      <c r="E240">
        <f>INDEX(extract[ISSUE_AGE], 1)+D240-1</f>
        <v>69</v>
      </c>
      <c r="F240">
        <f>INDEX(mortality_0[PROBABILITY],MATCH(E240, mortality_0[AGE]))</f>
        <v>1.7531000000000001E-2</v>
      </c>
      <c r="G240">
        <f t="shared" si="43"/>
        <v>1.4727883727615465E-3</v>
      </c>
      <c r="H240">
        <f>INDEX(valuation_rate_0[rate],0+1)</f>
        <v>4.2500000000000003E-2</v>
      </c>
      <c r="I240">
        <f t="shared" si="44"/>
        <v>0.4380174417574248</v>
      </c>
      <c r="J240">
        <f>IF(A240&gt;0,J239+L239-M239-N239,INDEX(extract[FUND_VALUE], 1))</f>
        <v>11474.004200646925</v>
      </c>
      <c r="K240">
        <f>IF((B240&lt;INDEX(extract[GUARANTEE_END], 1)),INDEX(extract[CURRENT_RATE], 1),INDEX(extract[MINIMUM_RATE], 1))</f>
        <v>0.01</v>
      </c>
      <c r="L240">
        <f t="shared" si="45"/>
        <v>9.5181238086045941</v>
      </c>
      <c r="M240">
        <f t="shared" si="46"/>
        <v>16.898779975729934</v>
      </c>
      <c r="N240">
        <f>IF((A240=0),INDEX(extract[AVAILABLE_FPWD], 1),(IF(MOD(C240, 12)=0,J240*INDEX(extract[FREE_PWD_PERCENT], 1),0)))</f>
        <v>0</v>
      </c>
      <c r="O240">
        <f>IF((D240&lt;=INDEX(surr_charge_sch_0[POLICY_YEAR],COUNTA(surr_charge_sch_0[POLICY_YEAR]))),INDEX(surr_charge_sch_0[SURRENDER_CHARGE_PERCENT],MATCH(D240, surr_charge_sch_0[POLICY_YEAR])),INDEX(surr_charge_sch_0[SURRENDER_CHARGE_PERCENT],COUNTA(surr_charge_sch_0[SURRENDER_CHARGE_PERCENT])))</f>
        <v>0</v>
      </c>
      <c r="P240">
        <f t="shared" si="47"/>
        <v>0</v>
      </c>
      <c r="Q240">
        <f t="shared" si="48"/>
        <v>11474.004200646925</v>
      </c>
      <c r="R240">
        <f t="shared" si="49"/>
        <v>0</v>
      </c>
      <c r="S240">
        <f t="shared" si="50"/>
        <v>11474.004200646925</v>
      </c>
      <c r="T240">
        <f t="shared" si="51"/>
        <v>5025.8139666813122</v>
      </c>
      <c r="U240">
        <f t="shared" si="52"/>
        <v>73457.733572562065</v>
      </c>
      <c r="V240">
        <f t="shared" si="53"/>
        <v>3455.9374563327929</v>
      </c>
      <c r="W240">
        <f t="shared" si="54"/>
        <v>81939.48499557616</v>
      </c>
      <c r="X240">
        <f t="shared" si="55"/>
        <v>96310.79063983573</v>
      </c>
    </row>
    <row r="241" spans="1:24" x14ac:dyDescent="0.3">
      <c r="A241">
        <v>239</v>
      </c>
      <c r="B241">
        <f>IF(A241&gt;0,EOMONTH(B240,1),INDEX(extract[VALUATION_DATE], 1))</f>
        <v>52565</v>
      </c>
      <c r="C241">
        <f>IF(A241=0,DAYS360(INDEX(extract[ISSUE_DATE], 1),B241)/30,C240+1)</f>
        <v>257</v>
      </c>
      <c r="D241">
        <f t="shared" si="42"/>
        <v>22</v>
      </c>
      <c r="E241">
        <f>INDEX(extract[ISSUE_AGE], 1)+D241-1</f>
        <v>69</v>
      </c>
      <c r="F241">
        <f>INDEX(mortality_0[PROBABILITY],MATCH(E241, mortality_0[AGE]))</f>
        <v>1.7531000000000001E-2</v>
      </c>
      <c r="G241">
        <f t="shared" si="43"/>
        <v>1.4727883727615465E-3</v>
      </c>
      <c r="H241">
        <f>INDEX(valuation_rate_0[rate],0+1)</f>
        <v>4.2500000000000003E-2</v>
      </c>
      <c r="I241">
        <f t="shared" si="44"/>
        <v>0.4365008218329437</v>
      </c>
      <c r="J241">
        <f>IF(A241&gt;0,J240+L240-M240-N240,INDEX(extract[FUND_VALUE], 1))</f>
        <v>11466.623544479799</v>
      </c>
      <c r="K241">
        <f>IF((B241&lt;INDEX(extract[GUARANTEE_END], 1)),INDEX(extract[CURRENT_RATE], 1),INDEX(extract[MINIMUM_RATE], 1))</f>
        <v>0.01</v>
      </c>
      <c r="L241">
        <f t="shared" si="45"/>
        <v>9.5120012730050796</v>
      </c>
      <c r="M241">
        <f t="shared" si="46"/>
        <v>16.887909831143638</v>
      </c>
      <c r="N241">
        <f>IF((A241=0),INDEX(extract[AVAILABLE_FPWD], 1),(IF(MOD(C241, 12)=0,J241*INDEX(extract[FREE_PWD_PERCENT], 1),0)))</f>
        <v>0</v>
      </c>
      <c r="O241">
        <f>IF((D241&lt;=INDEX(surr_charge_sch_0[POLICY_YEAR],COUNTA(surr_charge_sch_0[POLICY_YEAR]))),INDEX(surr_charge_sch_0[SURRENDER_CHARGE_PERCENT],MATCH(D241, surr_charge_sch_0[POLICY_YEAR])),INDEX(surr_charge_sch_0[SURRENDER_CHARGE_PERCENT],COUNTA(surr_charge_sch_0[SURRENDER_CHARGE_PERCENT])))</f>
        <v>0</v>
      </c>
      <c r="P241">
        <f t="shared" si="47"/>
        <v>0</v>
      </c>
      <c r="Q241">
        <f t="shared" si="48"/>
        <v>11466.623544479799</v>
      </c>
      <c r="R241">
        <f t="shared" si="49"/>
        <v>0</v>
      </c>
      <c r="S241">
        <f t="shared" si="50"/>
        <v>11466.623544479799</v>
      </c>
      <c r="T241">
        <f t="shared" si="51"/>
        <v>5005.1906008144142</v>
      </c>
      <c r="U241">
        <f t="shared" si="52"/>
        <v>73457.733572562065</v>
      </c>
      <c r="V241">
        <f t="shared" si="53"/>
        <v>3463.3394167065835</v>
      </c>
      <c r="W241">
        <f t="shared" si="54"/>
        <v>81926.263590083065</v>
      </c>
      <c r="X241">
        <f t="shared" si="55"/>
        <v>96310.79063983573</v>
      </c>
    </row>
    <row r="242" spans="1:24" x14ac:dyDescent="0.3">
      <c r="A242">
        <v>240</v>
      </c>
      <c r="B242">
        <f>IF(A242&gt;0,EOMONTH(B241,1),INDEX(extract[VALUATION_DATE], 1))</f>
        <v>52596</v>
      </c>
      <c r="C242">
        <f>IF(A242=0,DAYS360(INDEX(extract[ISSUE_DATE], 1),B242)/30,C241+1)</f>
        <v>258</v>
      </c>
      <c r="D242">
        <f t="shared" si="42"/>
        <v>22</v>
      </c>
      <c r="E242">
        <f>INDEX(extract[ISSUE_AGE], 1)+D242-1</f>
        <v>69</v>
      </c>
      <c r="F242">
        <f>INDEX(mortality_0[PROBABILITY],MATCH(E242, mortality_0[AGE]))</f>
        <v>1.7531000000000001E-2</v>
      </c>
      <c r="G242">
        <f t="shared" si="43"/>
        <v>1.4727883727615465E-3</v>
      </c>
      <c r="H242">
        <f>INDEX(valuation_rate_0[rate],0+1)</f>
        <v>4.2500000000000003E-2</v>
      </c>
      <c r="I242">
        <f t="shared" si="44"/>
        <v>0.43498945315139509</v>
      </c>
      <c r="J242">
        <f>IF(A242&gt;0,J241+L241-M241-N241,INDEX(extract[FUND_VALUE], 1))</f>
        <v>11459.24763592166</v>
      </c>
      <c r="K242">
        <f>IF((B242&lt;INDEX(extract[GUARANTEE_END], 1)),INDEX(extract[CURRENT_RATE], 1),INDEX(extract[MINIMUM_RATE], 1))</f>
        <v>0.01</v>
      </c>
      <c r="L242">
        <f t="shared" si="45"/>
        <v>9.50588267572817</v>
      </c>
      <c r="M242">
        <f t="shared" si="46"/>
        <v>16.877046678780658</v>
      </c>
      <c r="N242">
        <f>IF((A242=0),INDEX(extract[AVAILABLE_FPWD], 1),(IF(MOD(C242, 12)=0,J242*INDEX(extract[FREE_PWD_PERCENT], 1),0)))</f>
        <v>0</v>
      </c>
      <c r="O242">
        <f>IF((D242&lt;=INDEX(surr_charge_sch_0[POLICY_YEAR],COUNTA(surr_charge_sch_0[POLICY_YEAR]))),INDEX(surr_charge_sch_0[SURRENDER_CHARGE_PERCENT],MATCH(D242, surr_charge_sch_0[POLICY_YEAR])),INDEX(surr_charge_sch_0[SURRENDER_CHARGE_PERCENT],COUNTA(surr_charge_sch_0[SURRENDER_CHARGE_PERCENT])))</f>
        <v>0</v>
      </c>
      <c r="P242">
        <f t="shared" si="47"/>
        <v>0</v>
      </c>
      <c r="Q242">
        <f t="shared" si="48"/>
        <v>11459.24763592166</v>
      </c>
      <c r="R242">
        <f t="shared" si="49"/>
        <v>0</v>
      </c>
      <c r="S242">
        <f t="shared" si="50"/>
        <v>11459.24763592166</v>
      </c>
      <c r="T242">
        <f t="shared" si="51"/>
        <v>4984.6518626759798</v>
      </c>
      <c r="U242">
        <f t="shared" si="52"/>
        <v>73457.733572562065</v>
      </c>
      <c r="V242">
        <f t="shared" si="53"/>
        <v>3470.7110032269184</v>
      </c>
      <c r="W242">
        <f t="shared" si="54"/>
        <v>81913.096438464956</v>
      </c>
      <c r="X242">
        <f t="shared" si="55"/>
        <v>96310.79063983573</v>
      </c>
    </row>
    <row r="243" spans="1:24" x14ac:dyDescent="0.3">
      <c r="A243">
        <v>241</v>
      </c>
      <c r="B243">
        <f>IF(A243&gt;0,EOMONTH(B242,1),INDEX(extract[VALUATION_DATE], 1))</f>
        <v>52627</v>
      </c>
      <c r="C243">
        <f>IF(A243=0,DAYS360(INDEX(extract[ISSUE_DATE], 1),B243)/30,C242+1)</f>
        <v>259</v>
      </c>
      <c r="D243">
        <f t="shared" si="42"/>
        <v>22</v>
      </c>
      <c r="E243">
        <f>INDEX(extract[ISSUE_AGE], 1)+D243-1</f>
        <v>69</v>
      </c>
      <c r="F243">
        <f>INDEX(mortality_0[PROBABILITY],MATCH(E243, mortality_0[AGE]))</f>
        <v>1.7531000000000001E-2</v>
      </c>
      <c r="G243">
        <f t="shared" si="43"/>
        <v>1.4727883727615465E-3</v>
      </c>
      <c r="H243">
        <f>INDEX(valuation_rate_0[rate],0+1)</f>
        <v>4.2500000000000003E-2</v>
      </c>
      <c r="I243">
        <f t="shared" si="44"/>
        <v>0.43348331753053571</v>
      </c>
      <c r="J243">
        <f>IF(A243&gt;0,J242+L242-M242-N242,INDEX(extract[FUND_VALUE], 1))</f>
        <v>11451.876471918607</v>
      </c>
      <c r="K243">
        <f>IF((B243&lt;INDEX(extract[GUARANTEE_END], 1)),INDEX(extract[CURRENT_RATE], 1),INDEX(extract[MINIMUM_RATE], 1))</f>
        <v>0.01</v>
      </c>
      <c r="L243">
        <f t="shared" si="45"/>
        <v>9.4997680142405425</v>
      </c>
      <c r="M243">
        <f t="shared" si="46"/>
        <v>16.866190514143245</v>
      </c>
      <c r="N243">
        <f>IF((A243=0),INDEX(extract[AVAILABLE_FPWD], 1),(IF(MOD(C243, 12)=0,J243*INDEX(extract[FREE_PWD_PERCENT], 1),0)))</f>
        <v>0</v>
      </c>
      <c r="O243">
        <f>IF((D243&lt;=INDEX(surr_charge_sch_0[POLICY_YEAR],COUNTA(surr_charge_sch_0[POLICY_YEAR]))),INDEX(surr_charge_sch_0[SURRENDER_CHARGE_PERCENT],MATCH(D243, surr_charge_sch_0[POLICY_YEAR])),INDEX(surr_charge_sch_0[SURRENDER_CHARGE_PERCENT],COUNTA(surr_charge_sch_0[SURRENDER_CHARGE_PERCENT])))</f>
        <v>0</v>
      </c>
      <c r="P243">
        <f t="shared" si="47"/>
        <v>0</v>
      </c>
      <c r="Q243">
        <f t="shared" si="48"/>
        <v>11451.876471918607</v>
      </c>
      <c r="R243">
        <f t="shared" si="49"/>
        <v>0</v>
      </c>
      <c r="S243">
        <f t="shared" si="50"/>
        <v>11451.876471918607</v>
      </c>
      <c r="T243">
        <f t="shared" si="51"/>
        <v>4964.197404997165</v>
      </c>
      <c r="U243">
        <f t="shared" si="52"/>
        <v>73457.733572562065</v>
      </c>
      <c r="V243">
        <f t="shared" si="53"/>
        <v>3478.0523405325316</v>
      </c>
      <c r="W243">
        <f t="shared" si="54"/>
        <v>81899.983318091763</v>
      </c>
      <c r="X243">
        <f t="shared" si="55"/>
        <v>96310.79063983573</v>
      </c>
    </row>
    <row r="244" spans="1:24" x14ac:dyDescent="0.3">
      <c r="A244">
        <v>242</v>
      </c>
      <c r="B244">
        <f>IF(A244&gt;0,EOMONTH(B243,1),INDEX(extract[VALUATION_DATE], 1))</f>
        <v>52656</v>
      </c>
      <c r="C244">
        <f>IF(A244=0,DAYS360(INDEX(extract[ISSUE_DATE], 1),B244)/30,C243+1)</f>
        <v>260</v>
      </c>
      <c r="D244">
        <f t="shared" si="42"/>
        <v>22</v>
      </c>
      <c r="E244">
        <f>INDEX(extract[ISSUE_AGE], 1)+D244-1</f>
        <v>69</v>
      </c>
      <c r="F244">
        <f>INDEX(mortality_0[PROBABILITY],MATCH(E244, mortality_0[AGE]))</f>
        <v>1.7531000000000001E-2</v>
      </c>
      <c r="G244">
        <f t="shared" si="43"/>
        <v>1.4727883727615465E-3</v>
      </c>
      <c r="H244">
        <f>INDEX(valuation_rate_0[rate],0+1)</f>
        <v>4.2500000000000003E-2</v>
      </c>
      <c r="I244">
        <f t="shared" si="44"/>
        <v>0.43198239685107775</v>
      </c>
      <c r="J244">
        <f>IF(A244&gt;0,J243+L243-M243-N243,INDEX(extract[FUND_VALUE], 1))</f>
        <v>11444.510049418705</v>
      </c>
      <c r="K244">
        <f>IF((B244&lt;INDEX(extract[GUARANTEE_END], 1)),INDEX(extract[CURRENT_RATE], 1),INDEX(extract[MINIMUM_RATE], 1))</f>
        <v>0.01</v>
      </c>
      <c r="L244">
        <f t="shared" si="45"/>
        <v>9.493657286010496</v>
      </c>
      <c r="M244">
        <f t="shared" si="46"/>
        <v>16.85534133273654</v>
      </c>
      <c r="N244">
        <f>IF((A244=0),INDEX(extract[AVAILABLE_FPWD], 1),(IF(MOD(C244, 12)=0,J244*INDEX(extract[FREE_PWD_PERCENT], 1),0)))</f>
        <v>0</v>
      </c>
      <c r="O244">
        <f>IF((D244&lt;=INDEX(surr_charge_sch_0[POLICY_YEAR],COUNTA(surr_charge_sch_0[POLICY_YEAR]))),INDEX(surr_charge_sch_0[SURRENDER_CHARGE_PERCENT],MATCH(D244, surr_charge_sch_0[POLICY_YEAR])),INDEX(surr_charge_sch_0[SURRENDER_CHARGE_PERCENT],COUNTA(surr_charge_sch_0[SURRENDER_CHARGE_PERCENT])))</f>
        <v>0</v>
      </c>
      <c r="P244">
        <f t="shared" si="47"/>
        <v>0</v>
      </c>
      <c r="Q244">
        <f t="shared" si="48"/>
        <v>11444.510049418705</v>
      </c>
      <c r="R244">
        <f t="shared" si="49"/>
        <v>0</v>
      </c>
      <c r="S244">
        <f t="shared" si="50"/>
        <v>11444.510049418705</v>
      </c>
      <c r="T244">
        <f t="shared" si="51"/>
        <v>4943.8268819341383</v>
      </c>
      <c r="U244">
        <f t="shared" si="52"/>
        <v>73457.733572562065</v>
      </c>
      <c r="V244">
        <f t="shared" si="53"/>
        <v>3485.3635527507045</v>
      </c>
      <c r="W244">
        <f t="shared" si="54"/>
        <v>81886.924007246897</v>
      </c>
      <c r="X244">
        <f t="shared" si="55"/>
        <v>96310.79063983573</v>
      </c>
    </row>
    <row r="245" spans="1:24" x14ac:dyDescent="0.3">
      <c r="A245">
        <v>243</v>
      </c>
      <c r="B245">
        <f>IF(A245&gt;0,EOMONTH(B244,1),INDEX(extract[VALUATION_DATE], 1))</f>
        <v>52687</v>
      </c>
      <c r="C245">
        <f>IF(A245=0,DAYS360(INDEX(extract[ISSUE_DATE], 1),B245)/30,C244+1)</f>
        <v>261</v>
      </c>
      <c r="D245">
        <f t="shared" si="42"/>
        <v>22</v>
      </c>
      <c r="E245">
        <f>INDEX(extract[ISSUE_AGE], 1)+D245-1</f>
        <v>69</v>
      </c>
      <c r="F245">
        <f>INDEX(mortality_0[PROBABILITY],MATCH(E245, mortality_0[AGE]))</f>
        <v>1.7531000000000001E-2</v>
      </c>
      <c r="G245">
        <f t="shared" si="43"/>
        <v>1.4727883727615465E-3</v>
      </c>
      <c r="H245">
        <f>INDEX(valuation_rate_0[rate],0+1)</f>
        <v>4.2500000000000003E-2</v>
      </c>
      <c r="I245">
        <f t="shared" si="44"/>
        <v>0.43048667305647081</v>
      </c>
      <c r="J245">
        <f>IF(A245&gt;0,J244+L244-M244-N244,INDEX(extract[FUND_VALUE], 1))</f>
        <v>11437.148365371977</v>
      </c>
      <c r="K245">
        <f>IF((B245&lt;INDEX(extract[GUARANTEE_END], 1)),INDEX(extract[CURRENT_RATE], 1),INDEX(extract[MINIMUM_RATE], 1))</f>
        <v>0.01</v>
      </c>
      <c r="L245">
        <f t="shared" si="45"/>
        <v>9.4875504885079618</v>
      </c>
      <c r="M245">
        <f t="shared" si="46"/>
        <v>16.844499130068577</v>
      </c>
      <c r="N245">
        <f>IF((A245=0),INDEX(extract[AVAILABLE_FPWD], 1),(IF(MOD(C245, 12)=0,J245*INDEX(extract[FREE_PWD_PERCENT], 1),0)))</f>
        <v>0</v>
      </c>
      <c r="O245">
        <f>IF((D245&lt;=INDEX(surr_charge_sch_0[POLICY_YEAR],COUNTA(surr_charge_sch_0[POLICY_YEAR]))),INDEX(surr_charge_sch_0[SURRENDER_CHARGE_PERCENT],MATCH(D245, surr_charge_sch_0[POLICY_YEAR])),INDEX(surr_charge_sch_0[SURRENDER_CHARGE_PERCENT],COUNTA(surr_charge_sch_0[SURRENDER_CHARGE_PERCENT])))</f>
        <v>0</v>
      </c>
      <c r="P245">
        <f t="shared" si="47"/>
        <v>0</v>
      </c>
      <c r="Q245">
        <f t="shared" si="48"/>
        <v>11437.148365371977</v>
      </c>
      <c r="R245">
        <f t="shared" si="49"/>
        <v>0</v>
      </c>
      <c r="S245">
        <f t="shared" si="50"/>
        <v>11437.148365371977</v>
      </c>
      <c r="T245">
        <f t="shared" si="51"/>
        <v>4923.5399490622358</v>
      </c>
      <c r="U245">
        <f t="shared" si="52"/>
        <v>73457.733572562065</v>
      </c>
      <c r="V245">
        <f t="shared" si="53"/>
        <v>3492.6447634993629</v>
      </c>
      <c r="W245">
        <f t="shared" si="54"/>
        <v>81873.918285123669</v>
      </c>
      <c r="X245">
        <f t="shared" si="55"/>
        <v>96310.79063983573</v>
      </c>
    </row>
    <row r="246" spans="1:24" x14ac:dyDescent="0.3">
      <c r="A246">
        <v>244</v>
      </c>
      <c r="B246">
        <f>IF(A246&gt;0,EOMONTH(B245,1),INDEX(extract[VALUATION_DATE], 1))</f>
        <v>52717</v>
      </c>
      <c r="C246">
        <f>IF(A246=0,DAYS360(INDEX(extract[ISSUE_DATE], 1),B246)/30,C245+1)</f>
        <v>262</v>
      </c>
      <c r="D246">
        <f t="shared" si="42"/>
        <v>22</v>
      </c>
      <c r="E246">
        <f>INDEX(extract[ISSUE_AGE], 1)+D246-1</f>
        <v>69</v>
      </c>
      <c r="F246">
        <f>INDEX(mortality_0[PROBABILITY],MATCH(E246, mortality_0[AGE]))</f>
        <v>1.7531000000000001E-2</v>
      </c>
      <c r="G246">
        <f t="shared" si="43"/>
        <v>1.4727883727615465E-3</v>
      </c>
      <c r="H246">
        <f>INDEX(valuation_rate_0[rate],0+1)</f>
        <v>4.2500000000000003E-2</v>
      </c>
      <c r="I246">
        <f t="shared" si="44"/>
        <v>0.42899612815268456</v>
      </c>
      <c r="J246">
        <f>IF(A246&gt;0,J245+L245-M245-N245,INDEX(extract[FUND_VALUE], 1))</f>
        <v>11429.791416730415</v>
      </c>
      <c r="K246">
        <f>IF((B246&lt;INDEX(extract[GUARANTEE_END], 1)),INDEX(extract[CURRENT_RATE], 1),INDEX(extract[MINIMUM_RATE], 1))</f>
        <v>0.01</v>
      </c>
      <c r="L246">
        <f t="shared" si="45"/>
        <v>9.4814476192044985</v>
      </c>
      <c r="M246">
        <f t="shared" si="46"/>
        <v>16.833663901650279</v>
      </c>
      <c r="N246">
        <f>IF((A246=0),INDEX(extract[AVAILABLE_FPWD], 1),(IF(MOD(C246, 12)=0,J246*INDEX(extract[FREE_PWD_PERCENT], 1),0)))</f>
        <v>0</v>
      </c>
      <c r="O246">
        <f>IF((D246&lt;=INDEX(surr_charge_sch_0[POLICY_YEAR],COUNTA(surr_charge_sch_0[POLICY_YEAR]))),INDEX(surr_charge_sch_0[SURRENDER_CHARGE_PERCENT],MATCH(D246, surr_charge_sch_0[POLICY_YEAR])),INDEX(surr_charge_sch_0[SURRENDER_CHARGE_PERCENT],COUNTA(surr_charge_sch_0[SURRENDER_CHARGE_PERCENT])))</f>
        <v>0</v>
      </c>
      <c r="P246">
        <f t="shared" si="47"/>
        <v>0</v>
      </c>
      <c r="Q246">
        <f t="shared" si="48"/>
        <v>11429.791416730415</v>
      </c>
      <c r="R246">
        <f t="shared" si="49"/>
        <v>0</v>
      </c>
      <c r="S246">
        <f t="shared" si="50"/>
        <v>11429.791416730415</v>
      </c>
      <c r="T246">
        <f t="shared" si="51"/>
        <v>4903.3362633701354</v>
      </c>
      <c r="U246">
        <f t="shared" si="52"/>
        <v>73457.733572562065</v>
      </c>
      <c r="V246">
        <f t="shared" si="53"/>
        <v>3499.8960958891685</v>
      </c>
      <c r="W246">
        <f t="shared" si="54"/>
        <v>81860.965931821367</v>
      </c>
      <c r="X246">
        <f t="shared" si="55"/>
        <v>96310.79063983573</v>
      </c>
    </row>
    <row r="247" spans="1:24" x14ac:dyDescent="0.3">
      <c r="A247">
        <v>245</v>
      </c>
      <c r="B247">
        <f>IF(A247&gt;0,EOMONTH(B246,1),INDEX(extract[VALUATION_DATE], 1))</f>
        <v>52748</v>
      </c>
      <c r="C247">
        <f>IF(A247=0,DAYS360(INDEX(extract[ISSUE_DATE], 1),B247)/30,C246+1)</f>
        <v>263</v>
      </c>
      <c r="D247">
        <f t="shared" si="42"/>
        <v>22</v>
      </c>
      <c r="E247">
        <f>INDEX(extract[ISSUE_AGE], 1)+D247-1</f>
        <v>69</v>
      </c>
      <c r="F247">
        <f>INDEX(mortality_0[PROBABILITY],MATCH(E247, mortality_0[AGE]))</f>
        <v>1.7531000000000001E-2</v>
      </c>
      <c r="G247">
        <f t="shared" si="43"/>
        <v>1.4727883727615465E-3</v>
      </c>
      <c r="H247">
        <f>INDEX(valuation_rate_0[rate],0+1)</f>
        <v>4.2500000000000003E-2</v>
      </c>
      <c r="I247">
        <f t="shared" si="44"/>
        <v>0.4275107442079924</v>
      </c>
      <c r="J247">
        <f>IF(A247&gt;0,J246+L246-M246-N246,INDEX(extract[FUND_VALUE], 1))</f>
        <v>11422.439200447969</v>
      </c>
      <c r="K247">
        <f>IF((B247&lt;INDEX(extract[GUARANTEE_END], 1)),INDEX(extract[CURRENT_RATE], 1),INDEX(extract[MINIMUM_RATE], 1))</f>
        <v>0.01</v>
      </c>
      <c r="L247">
        <f t="shared" si="45"/>
        <v>9.4753486755732919</v>
      </c>
      <c r="M247">
        <f t="shared" si="46"/>
        <v>16.822835642995464</v>
      </c>
      <c r="N247">
        <f>IF((A247=0),INDEX(extract[AVAILABLE_FPWD], 1),(IF(MOD(C247, 12)=0,J247*INDEX(extract[FREE_PWD_PERCENT], 1),0)))</f>
        <v>0</v>
      </c>
      <c r="O247">
        <f>IF((D247&lt;=INDEX(surr_charge_sch_0[POLICY_YEAR],COUNTA(surr_charge_sch_0[POLICY_YEAR]))),INDEX(surr_charge_sch_0[SURRENDER_CHARGE_PERCENT],MATCH(D247, surr_charge_sch_0[POLICY_YEAR])),INDEX(surr_charge_sch_0[SURRENDER_CHARGE_PERCENT],COUNTA(surr_charge_sch_0[SURRENDER_CHARGE_PERCENT])))</f>
        <v>0</v>
      </c>
      <c r="P247">
        <f t="shared" si="47"/>
        <v>0</v>
      </c>
      <c r="Q247">
        <f t="shared" si="48"/>
        <v>11422.439200447969</v>
      </c>
      <c r="R247">
        <f t="shared" si="49"/>
        <v>0</v>
      </c>
      <c r="S247">
        <f t="shared" si="50"/>
        <v>11422.439200447969</v>
      </c>
      <c r="T247">
        <f t="shared" si="51"/>
        <v>4883.2154832540564</v>
      </c>
      <c r="U247">
        <f t="shared" si="52"/>
        <v>73457.733572562065</v>
      </c>
      <c r="V247">
        <f t="shared" si="53"/>
        <v>3507.1176725256</v>
      </c>
      <c r="W247">
        <f t="shared" si="54"/>
        <v>81848.066728341713</v>
      </c>
      <c r="X247">
        <f t="shared" si="55"/>
        <v>96310.79063983573</v>
      </c>
    </row>
    <row r="248" spans="1:24" x14ac:dyDescent="0.3">
      <c r="A248">
        <v>246</v>
      </c>
      <c r="B248">
        <f>IF(A248&gt;0,EOMONTH(B247,1),INDEX(extract[VALUATION_DATE], 1))</f>
        <v>52778</v>
      </c>
      <c r="C248">
        <f>IF(A248=0,DAYS360(INDEX(extract[ISSUE_DATE], 1),B248)/30,C247+1)</f>
        <v>264</v>
      </c>
      <c r="D248">
        <f t="shared" si="42"/>
        <v>23</v>
      </c>
      <c r="E248">
        <f>INDEX(extract[ISSUE_AGE], 1)+D248-1</f>
        <v>70</v>
      </c>
      <c r="F248">
        <f>INDEX(mortality_0[PROBABILITY],MATCH(E248, mortality_0[AGE]))</f>
        <v>1.9380999999999999E-2</v>
      </c>
      <c r="G248">
        <f t="shared" si="43"/>
        <v>1.629610245944324E-3</v>
      </c>
      <c r="H248">
        <f>INDEX(valuation_rate_0[rate],0+1)</f>
        <v>4.2500000000000003E-2</v>
      </c>
      <c r="I248">
        <f t="shared" si="44"/>
        <v>0.42603050335275572</v>
      </c>
      <c r="J248">
        <f>IF(A248&gt;0,J247+L247-M247-N247,INDEX(extract[FUND_VALUE], 1))</f>
        <v>11415.091713480546</v>
      </c>
      <c r="K248">
        <f>IF((B248&lt;INDEX(extract[GUARANTEE_END], 1)),INDEX(extract[CURRENT_RATE], 1),INDEX(extract[MINIMUM_RATE], 1))</f>
        <v>0.01</v>
      </c>
      <c r="L248">
        <f t="shared" si="45"/>
        <v>9.4692536550891528</v>
      </c>
      <c r="M248">
        <f t="shared" si="46"/>
        <v>18.602150414682047</v>
      </c>
      <c r="N248">
        <f>IF((A248=0),INDEX(extract[AVAILABLE_FPWD], 1),(IF(MOD(C248, 12)=0,J248*INDEX(extract[FREE_PWD_PERCENT], 1),0)))</f>
        <v>1141.5091713480547</v>
      </c>
      <c r="O248">
        <f>IF((D248&lt;=INDEX(surr_charge_sch_0[POLICY_YEAR],COUNTA(surr_charge_sch_0[POLICY_YEAR]))),INDEX(surr_charge_sch_0[SURRENDER_CHARGE_PERCENT],MATCH(D248, surr_charge_sch_0[POLICY_YEAR])),INDEX(surr_charge_sch_0[SURRENDER_CHARGE_PERCENT],COUNTA(surr_charge_sch_0[SURRENDER_CHARGE_PERCENT])))</f>
        <v>0</v>
      </c>
      <c r="P248">
        <f t="shared" si="47"/>
        <v>1141.5091713480547</v>
      </c>
      <c r="Q248">
        <f t="shared" si="48"/>
        <v>10273.582542132492</v>
      </c>
      <c r="R248">
        <f t="shared" si="49"/>
        <v>0</v>
      </c>
      <c r="S248">
        <f t="shared" si="50"/>
        <v>11415.091713480546</v>
      </c>
      <c r="T248">
        <f t="shared" si="51"/>
        <v>4863.1772685119877</v>
      </c>
      <c r="U248">
        <f t="shared" si="52"/>
        <v>73457.733572562065</v>
      </c>
      <c r="V248">
        <f t="shared" si="53"/>
        <v>3514.3096155110256</v>
      </c>
      <c r="W248">
        <f t="shared" si="54"/>
        <v>81835.220456585084</v>
      </c>
      <c r="X248">
        <f t="shared" si="55"/>
        <v>96310.79063983573</v>
      </c>
    </row>
    <row r="249" spans="1:24" x14ac:dyDescent="0.3">
      <c r="A249">
        <v>247</v>
      </c>
      <c r="B249">
        <f>IF(A249&gt;0,EOMONTH(B248,1),INDEX(extract[VALUATION_DATE], 1))</f>
        <v>52809</v>
      </c>
      <c r="C249">
        <f>IF(A249=0,DAYS360(INDEX(extract[ISSUE_DATE], 1),B249)/30,C248+1)</f>
        <v>265</v>
      </c>
      <c r="D249">
        <f t="shared" si="42"/>
        <v>23</v>
      </c>
      <c r="E249">
        <f>INDEX(extract[ISSUE_AGE], 1)+D249-1</f>
        <v>70</v>
      </c>
      <c r="F249">
        <f>INDEX(mortality_0[PROBABILITY],MATCH(E249, mortality_0[AGE]))</f>
        <v>1.9380999999999999E-2</v>
      </c>
      <c r="G249">
        <f t="shared" si="43"/>
        <v>1.629610245944324E-3</v>
      </c>
      <c r="H249">
        <f>INDEX(valuation_rate_0[rate],0+1)</f>
        <v>4.2500000000000003E-2</v>
      </c>
      <c r="I249">
        <f t="shared" si="44"/>
        <v>0.42455538777920893</v>
      </c>
      <c r="J249">
        <f>IF(A249&gt;0,J248+L248-M248-N248,INDEX(extract[FUND_VALUE], 1))</f>
        <v>10264.449645372897</v>
      </c>
      <c r="K249">
        <f>IF((B249&lt;INDEX(extract[GUARANTEE_END], 1)),INDEX(extract[CURRENT_RATE], 1),INDEX(extract[MINIMUM_RATE], 1))</f>
        <v>0.01</v>
      </c>
      <c r="L249">
        <f t="shared" si="45"/>
        <v>8.5147522036237664</v>
      </c>
      <c r="M249">
        <f t="shared" si="46"/>
        <v>16.727052311079255</v>
      </c>
      <c r="N249">
        <f>IF((A249=0),INDEX(extract[AVAILABLE_FPWD], 1),(IF(MOD(C249, 12)=0,J249*INDEX(extract[FREE_PWD_PERCENT], 1),0)))</f>
        <v>0</v>
      </c>
      <c r="O249">
        <f>IF((D249&lt;=INDEX(surr_charge_sch_0[POLICY_YEAR],COUNTA(surr_charge_sch_0[POLICY_YEAR]))),INDEX(surr_charge_sch_0[SURRENDER_CHARGE_PERCENT],MATCH(D249, surr_charge_sch_0[POLICY_YEAR])),INDEX(surr_charge_sch_0[SURRENDER_CHARGE_PERCENT],COUNTA(surr_charge_sch_0[SURRENDER_CHARGE_PERCENT])))</f>
        <v>0</v>
      </c>
      <c r="P249">
        <f t="shared" si="47"/>
        <v>0</v>
      </c>
      <c r="Q249">
        <f t="shared" si="48"/>
        <v>10264.449645372897</v>
      </c>
      <c r="R249">
        <f t="shared" si="49"/>
        <v>0</v>
      </c>
      <c r="S249">
        <f t="shared" si="50"/>
        <v>10264.449645372897</v>
      </c>
      <c r="T249">
        <f t="shared" si="51"/>
        <v>4357.8273995314539</v>
      </c>
      <c r="U249">
        <f t="shared" si="52"/>
        <v>73944.051299413259</v>
      </c>
      <c r="V249">
        <f t="shared" si="53"/>
        <v>3522.2346990156361</v>
      </c>
      <c r="W249">
        <f t="shared" si="54"/>
        <v>81824.113397960347</v>
      </c>
      <c r="X249">
        <f t="shared" si="55"/>
        <v>96310.79063983573</v>
      </c>
    </row>
    <row r="250" spans="1:24" x14ac:dyDescent="0.3">
      <c r="A250">
        <v>248</v>
      </c>
      <c r="B250">
        <f>IF(A250&gt;0,EOMONTH(B249,1),INDEX(extract[VALUATION_DATE], 1))</f>
        <v>52840</v>
      </c>
      <c r="C250">
        <f>IF(A250=0,DAYS360(INDEX(extract[ISSUE_DATE], 1),B250)/30,C249+1)</f>
        <v>266</v>
      </c>
      <c r="D250">
        <f t="shared" si="42"/>
        <v>23</v>
      </c>
      <c r="E250">
        <f>INDEX(extract[ISSUE_AGE], 1)+D250-1</f>
        <v>70</v>
      </c>
      <c r="F250">
        <f>INDEX(mortality_0[PROBABILITY],MATCH(E250, mortality_0[AGE]))</f>
        <v>1.9380999999999999E-2</v>
      </c>
      <c r="G250">
        <f t="shared" si="43"/>
        <v>1.629610245944324E-3</v>
      </c>
      <c r="H250">
        <f>INDEX(valuation_rate_0[rate],0+1)</f>
        <v>4.2500000000000003E-2</v>
      </c>
      <c r="I250">
        <f t="shared" si="44"/>
        <v>0.42308537974124516</v>
      </c>
      <c r="J250">
        <f>IF(A250&gt;0,J249+L249-M249-N249,INDEX(extract[FUND_VALUE], 1))</f>
        <v>10256.237345265441</v>
      </c>
      <c r="K250">
        <f>IF((B250&lt;INDEX(extract[GUARANTEE_END], 1)),INDEX(extract[CURRENT_RATE], 1),INDEX(extract[MINIMUM_RATE], 1))</f>
        <v>0.01</v>
      </c>
      <c r="L250">
        <f t="shared" si="45"/>
        <v>8.5079397876781826</v>
      </c>
      <c r="M250">
        <f t="shared" si="46"/>
        <v>16.713669462681377</v>
      </c>
      <c r="N250">
        <f>IF((A250=0),INDEX(extract[AVAILABLE_FPWD], 1),(IF(MOD(C250, 12)=0,J250*INDEX(extract[FREE_PWD_PERCENT], 1),0)))</f>
        <v>0</v>
      </c>
      <c r="O250">
        <f>IF((D250&lt;=INDEX(surr_charge_sch_0[POLICY_YEAR],COUNTA(surr_charge_sch_0[POLICY_YEAR]))),INDEX(surr_charge_sch_0[SURRENDER_CHARGE_PERCENT],MATCH(D250, surr_charge_sch_0[POLICY_YEAR])),INDEX(surr_charge_sch_0[SURRENDER_CHARGE_PERCENT],COUNTA(surr_charge_sch_0[SURRENDER_CHARGE_PERCENT])))</f>
        <v>0</v>
      </c>
      <c r="P250">
        <f t="shared" si="47"/>
        <v>0</v>
      </c>
      <c r="Q250">
        <f t="shared" si="48"/>
        <v>10256.237345265441</v>
      </c>
      <c r="R250">
        <f t="shared" si="49"/>
        <v>0</v>
      </c>
      <c r="S250">
        <f t="shared" si="50"/>
        <v>10256.237345265441</v>
      </c>
      <c r="T250">
        <f t="shared" si="51"/>
        <v>4339.2640719379697</v>
      </c>
      <c r="U250">
        <f t="shared" si="52"/>
        <v>73944.051299413259</v>
      </c>
      <c r="V250">
        <f t="shared" si="53"/>
        <v>3529.3362591959694</v>
      </c>
      <c r="W250">
        <f t="shared" si="54"/>
        <v>81812.651630547203</v>
      </c>
      <c r="X250">
        <f t="shared" si="55"/>
        <v>96310.79063983573</v>
      </c>
    </row>
    <row r="251" spans="1:24" x14ac:dyDescent="0.3">
      <c r="A251">
        <v>249</v>
      </c>
      <c r="B251">
        <f>IF(A251&gt;0,EOMONTH(B250,1),INDEX(extract[VALUATION_DATE], 1))</f>
        <v>52870</v>
      </c>
      <c r="C251">
        <f>IF(A251=0,DAYS360(INDEX(extract[ISSUE_DATE], 1),B251)/30,C250+1)</f>
        <v>267</v>
      </c>
      <c r="D251">
        <f t="shared" si="42"/>
        <v>23</v>
      </c>
      <c r="E251">
        <f>INDEX(extract[ISSUE_AGE], 1)+D251-1</f>
        <v>70</v>
      </c>
      <c r="F251">
        <f>INDEX(mortality_0[PROBABILITY],MATCH(E251, mortality_0[AGE]))</f>
        <v>1.9380999999999999E-2</v>
      </c>
      <c r="G251">
        <f t="shared" si="43"/>
        <v>1.629610245944324E-3</v>
      </c>
      <c r="H251">
        <f>INDEX(valuation_rate_0[rate],0+1)</f>
        <v>4.2500000000000003E-2</v>
      </c>
      <c r="I251">
        <f t="shared" si="44"/>
        <v>0.4216204615542028</v>
      </c>
      <c r="J251">
        <f>IF(A251&gt;0,J250+L250-M250-N250,INDEX(extract[FUND_VALUE], 1))</f>
        <v>10248.031615590438</v>
      </c>
      <c r="K251">
        <f>IF((B251&lt;INDEX(extract[GUARANTEE_END], 1)),INDEX(extract[CURRENT_RATE], 1),INDEX(extract[MINIMUM_RATE], 1))</f>
        <v>0.01</v>
      </c>
      <c r="L251">
        <f t="shared" si="45"/>
        <v>8.5011328221567464</v>
      </c>
      <c r="M251">
        <f t="shared" si="46"/>
        <v>16.700297321527543</v>
      </c>
      <c r="N251">
        <f>IF((A251=0),INDEX(extract[AVAILABLE_FPWD], 1),(IF(MOD(C251, 12)=0,J251*INDEX(extract[FREE_PWD_PERCENT], 1),0)))</f>
        <v>0</v>
      </c>
      <c r="O251">
        <f>IF((D251&lt;=INDEX(surr_charge_sch_0[POLICY_YEAR],COUNTA(surr_charge_sch_0[POLICY_YEAR]))),INDEX(surr_charge_sch_0[SURRENDER_CHARGE_PERCENT],MATCH(D251, surr_charge_sch_0[POLICY_YEAR])),INDEX(surr_charge_sch_0[SURRENDER_CHARGE_PERCENT],COUNTA(surr_charge_sch_0[SURRENDER_CHARGE_PERCENT])))</f>
        <v>0</v>
      </c>
      <c r="P251">
        <f t="shared" si="47"/>
        <v>0</v>
      </c>
      <c r="Q251">
        <f t="shared" si="48"/>
        <v>10248.031615590438</v>
      </c>
      <c r="R251">
        <f t="shared" si="49"/>
        <v>0</v>
      </c>
      <c r="S251">
        <f t="shared" si="50"/>
        <v>10248.031615590438</v>
      </c>
      <c r="T251">
        <f t="shared" si="51"/>
        <v>4320.7798197873035</v>
      </c>
      <c r="U251">
        <f t="shared" si="52"/>
        <v>73944.051299413259</v>
      </c>
      <c r="V251">
        <f t="shared" si="53"/>
        <v>3536.4075683874576</v>
      </c>
      <c r="W251">
        <f t="shared" si="54"/>
        <v>81801.238687588018</v>
      </c>
      <c r="X251">
        <f t="shared" si="55"/>
        <v>96310.79063983573</v>
      </c>
    </row>
    <row r="252" spans="1:24" x14ac:dyDescent="0.3">
      <c r="A252">
        <v>250</v>
      </c>
      <c r="B252">
        <f>IF(A252&gt;0,EOMONTH(B251,1),INDEX(extract[VALUATION_DATE], 1))</f>
        <v>52901</v>
      </c>
      <c r="C252">
        <f>IF(A252=0,DAYS360(INDEX(extract[ISSUE_DATE], 1),B252)/30,C251+1)</f>
        <v>268</v>
      </c>
      <c r="D252">
        <f t="shared" si="42"/>
        <v>23</v>
      </c>
      <c r="E252">
        <f>INDEX(extract[ISSUE_AGE], 1)+D252-1</f>
        <v>70</v>
      </c>
      <c r="F252">
        <f>INDEX(mortality_0[PROBABILITY],MATCH(E252, mortality_0[AGE]))</f>
        <v>1.9380999999999999E-2</v>
      </c>
      <c r="G252">
        <f t="shared" si="43"/>
        <v>1.629610245944324E-3</v>
      </c>
      <c r="H252">
        <f>INDEX(valuation_rate_0[rate],0+1)</f>
        <v>4.2500000000000003E-2</v>
      </c>
      <c r="I252">
        <f t="shared" si="44"/>
        <v>0.42016061559465273</v>
      </c>
      <c r="J252">
        <f>IF(A252&gt;0,J251+L251-M251-N251,INDEX(extract[FUND_VALUE], 1))</f>
        <v>10239.832451091068</v>
      </c>
      <c r="K252">
        <f>IF((B252&lt;INDEX(extract[GUARANTEE_END], 1)),INDEX(extract[CURRENT_RATE], 1),INDEX(extract[MINIMUM_RATE], 1))</f>
        <v>0.01</v>
      </c>
      <c r="L252">
        <f t="shared" si="45"/>
        <v>8.4943313026987255</v>
      </c>
      <c r="M252">
        <f t="shared" si="46"/>
        <v>16.686935879051184</v>
      </c>
      <c r="N252">
        <f>IF((A252=0),INDEX(extract[AVAILABLE_FPWD], 1),(IF(MOD(C252, 12)=0,J252*INDEX(extract[FREE_PWD_PERCENT], 1),0)))</f>
        <v>0</v>
      </c>
      <c r="O252">
        <f>IF((D252&lt;=INDEX(surr_charge_sch_0[POLICY_YEAR],COUNTA(surr_charge_sch_0[POLICY_YEAR]))),INDEX(surr_charge_sch_0[SURRENDER_CHARGE_PERCENT],MATCH(D252, surr_charge_sch_0[POLICY_YEAR])),INDEX(surr_charge_sch_0[SURRENDER_CHARGE_PERCENT],COUNTA(surr_charge_sch_0[SURRENDER_CHARGE_PERCENT])))</f>
        <v>0</v>
      </c>
      <c r="P252">
        <f t="shared" si="47"/>
        <v>0</v>
      </c>
      <c r="Q252">
        <f t="shared" si="48"/>
        <v>10239.832451091068</v>
      </c>
      <c r="R252">
        <f t="shared" si="49"/>
        <v>0</v>
      </c>
      <c r="S252">
        <f t="shared" si="50"/>
        <v>10239.832451091068</v>
      </c>
      <c r="T252">
        <f t="shared" si="51"/>
        <v>4302.3743062365247</v>
      </c>
      <c r="U252">
        <f t="shared" si="52"/>
        <v>73944.051299413259</v>
      </c>
      <c r="V252">
        <f t="shared" si="53"/>
        <v>3543.4487554522525</v>
      </c>
      <c r="W252">
        <f t="shared" si="54"/>
        <v>81789.874361102033</v>
      </c>
      <c r="X252">
        <f t="shared" si="55"/>
        <v>96310.79063983573</v>
      </c>
    </row>
    <row r="253" spans="1:24" x14ac:dyDescent="0.3">
      <c r="A253">
        <v>251</v>
      </c>
      <c r="B253">
        <f>IF(A253&gt;0,EOMONTH(B252,1),INDEX(extract[VALUATION_DATE], 1))</f>
        <v>52931</v>
      </c>
      <c r="C253">
        <f>IF(A253=0,DAYS360(INDEX(extract[ISSUE_DATE], 1),B253)/30,C252+1)</f>
        <v>269</v>
      </c>
      <c r="D253">
        <f t="shared" si="42"/>
        <v>23</v>
      </c>
      <c r="E253">
        <f>INDEX(extract[ISSUE_AGE], 1)+D253-1</f>
        <v>70</v>
      </c>
      <c r="F253">
        <f>INDEX(mortality_0[PROBABILITY],MATCH(E253, mortality_0[AGE]))</f>
        <v>1.9380999999999999E-2</v>
      </c>
      <c r="G253">
        <f t="shared" si="43"/>
        <v>1.629610245944324E-3</v>
      </c>
      <c r="H253">
        <f>INDEX(valuation_rate_0[rate],0+1)</f>
        <v>4.2500000000000003E-2</v>
      </c>
      <c r="I253">
        <f t="shared" si="44"/>
        <v>0.41870582430018644</v>
      </c>
      <c r="J253">
        <f>IF(A253&gt;0,J252+L252-M252-N252,INDEX(extract[FUND_VALUE], 1))</f>
        <v>10231.639846514714</v>
      </c>
      <c r="K253">
        <f>IF((B253&lt;INDEX(extract[GUARANTEE_END], 1)),INDEX(extract[CURRENT_RATE], 1),INDEX(extract[MINIMUM_RATE], 1))</f>
        <v>0.01</v>
      </c>
      <c r="L253">
        <f t="shared" si="45"/>
        <v>8.487535224946873</v>
      </c>
      <c r="M253">
        <f t="shared" si="46"/>
        <v>16.67358512669259</v>
      </c>
      <c r="N253">
        <f>IF((A253=0),INDEX(extract[AVAILABLE_FPWD], 1),(IF(MOD(C253, 12)=0,J253*INDEX(extract[FREE_PWD_PERCENT], 1),0)))</f>
        <v>0</v>
      </c>
      <c r="O253">
        <f>IF((D253&lt;=INDEX(surr_charge_sch_0[POLICY_YEAR],COUNTA(surr_charge_sch_0[POLICY_YEAR]))),INDEX(surr_charge_sch_0[SURRENDER_CHARGE_PERCENT],MATCH(D253, surr_charge_sch_0[POLICY_YEAR])),INDEX(surr_charge_sch_0[SURRENDER_CHARGE_PERCENT],COUNTA(surr_charge_sch_0[SURRENDER_CHARGE_PERCENT])))</f>
        <v>0</v>
      </c>
      <c r="P253">
        <f t="shared" si="47"/>
        <v>0</v>
      </c>
      <c r="Q253">
        <f t="shared" si="48"/>
        <v>10231.639846514714</v>
      </c>
      <c r="R253">
        <f t="shared" si="49"/>
        <v>0</v>
      </c>
      <c r="S253">
        <f t="shared" si="50"/>
        <v>10231.639846514714</v>
      </c>
      <c r="T253">
        <f t="shared" si="51"/>
        <v>4284.0471958775761</v>
      </c>
      <c r="U253">
        <f t="shared" si="52"/>
        <v>73944.051299413259</v>
      </c>
      <c r="V253">
        <f t="shared" si="53"/>
        <v>3550.459948703583</v>
      </c>
      <c r="W253">
        <f t="shared" si="54"/>
        <v>81778.558443994421</v>
      </c>
      <c r="X253">
        <f t="shared" si="55"/>
        <v>96310.79063983573</v>
      </c>
    </row>
    <row r="254" spans="1:24" x14ac:dyDescent="0.3">
      <c r="A254">
        <v>252</v>
      </c>
      <c r="B254">
        <f>IF(A254&gt;0,EOMONTH(B253,1),INDEX(extract[VALUATION_DATE], 1))</f>
        <v>52962</v>
      </c>
      <c r="C254">
        <f>IF(A254=0,DAYS360(INDEX(extract[ISSUE_DATE], 1),B254)/30,C253+1)</f>
        <v>270</v>
      </c>
      <c r="D254">
        <f t="shared" si="42"/>
        <v>23</v>
      </c>
      <c r="E254">
        <f>INDEX(extract[ISSUE_AGE], 1)+D254-1</f>
        <v>70</v>
      </c>
      <c r="F254">
        <f>INDEX(mortality_0[PROBABILITY],MATCH(E254, mortality_0[AGE]))</f>
        <v>1.9380999999999999E-2</v>
      </c>
      <c r="G254">
        <f t="shared" si="43"/>
        <v>1.629610245944324E-3</v>
      </c>
      <c r="H254">
        <f>INDEX(valuation_rate_0[rate],0+1)</f>
        <v>4.2500000000000003E-2</v>
      </c>
      <c r="I254">
        <f t="shared" si="44"/>
        <v>0.41725607016920452</v>
      </c>
      <c r="J254">
        <f>IF(A254&gt;0,J253+L253-M253-N253,INDEX(extract[FUND_VALUE], 1))</f>
        <v>10223.453796612968</v>
      </c>
      <c r="K254">
        <f>IF((B254&lt;INDEX(extract[GUARANTEE_END], 1)),INDEX(extract[CURRENT_RATE], 1),INDEX(extract[MINIMUM_RATE], 1))</f>
        <v>0.01</v>
      </c>
      <c r="L254">
        <f t="shared" si="45"/>
        <v>8.4807445845474341</v>
      </c>
      <c r="M254">
        <f t="shared" si="46"/>
        <v>16.660245055898894</v>
      </c>
      <c r="N254">
        <f>IF((A254=0),INDEX(extract[AVAILABLE_FPWD], 1),(IF(MOD(C254, 12)=0,J254*INDEX(extract[FREE_PWD_PERCENT], 1),0)))</f>
        <v>0</v>
      </c>
      <c r="O254">
        <f>IF((D254&lt;=INDEX(surr_charge_sch_0[POLICY_YEAR],COUNTA(surr_charge_sch_0[POLICY_YEAR]))),INDEX(surr_charge_sch_0[SURRENDER_CHARGE_PERCENT],MATCH(D254, surr_charge_sch_0[POLICY_YEAR])),INDEX(surr_charge_sch_0[SURRENDER_CHARGE_PERCENT],COUNTA(surr_charge_sch_0[SURRENDER_CHARGE_PERCENT])))</f>
        <v>0</v>
      </c>
      <c r="P254">
        <f t="shared" si="47"/>
        <v>0</v>
      </c>
      <c r="Q254">
        <f t="shared" si="48"/>
        <v>10223.453796612968</v>
      </c>
      <c r="R254">
        <f t="shared" si="49"/>
        <v>0</v>
      </c>
      <c r="S254">
        <f t="shared" si="50"/>
        <v>10223.453796612968</v>
      </c>
      <c r="T254">
        <f t="shared" si="51"/>
        <v>4265.798154731161</v>
      </c>
      <c r="U254">
        <f t="shared" si="52"/>
        <v>73944.051299413259</v>
      </c>
      <c r="V254">
        <f t="shared" si="53"/>
        <v>3557.4412759080942</v>
      </c>
      <c r="W254">
        <f t="shared" si="54"/>
        <v>81767.290730052511</v>
      </c>
      <c r="X254">
        <f t="shared" si="55"/>
        <v>96310.79063983573</v>
      </c>
    </row>
    <row r="255" spans="1:24" x14ac:dyDescent="0.3">
      <c r="A255">
        <v>253</v>
      </c>
      <c r="B255">
        <f>IF(A255&gt;0,EOMONTH(B254,1),INDEX(extract[VALUATION_DATE], 1))</f>
        <v>52993</v>
      </c>
      <c r="C255">
        <f>IF(A255=0,DAYS360(INDEX(extract[ISSUE_DATE], 1),B255)/30,C254+1)</f>
        <v>271</v>
      </c>
      <c r="D255">
        <f t="shared" si="42"/>
        <v>23</v>
      </c>
      <c r="E255">
        <f>INDEX(extract[ISSUE_AGE], 1)+D255-1</f>
        <v>70</v>
      </c>
      <c r="F255">
        <f>INDEX(mortality_0[PROBABILITY],MATCH(E255, mortality_0[AGE]))</f>
        <v>1.9380999999999999E-2</v>
      </c>
      <c r="G255">
        <f t="shared" si="43"/>
        <v>1.629610245944324E-3</v>
      </c>
      <c r="H255">
        <f>INDEX(valuation_rate_0[rate],0+1)</f>
        <v>4.2500000000000003E-2</v>
      </c>
      <c r="I255">
        <f t="shared" si="44"/>
        <v>0.41581133576070634</v>
      </c>
      <c r="J255">
        <f>IF(A255&gt;0,J254+L254-M254-N254,INDEX(extract[FUND_VALUE], 1))</f>
        <v>10215.274296141617</v>
      </c>
      <c r="K255">
        <f>IF((B255&lt;INDEX(extract[GUARANTEE_END], 1)),INDEX(extract[CURRENT_RATE], 1),INDEX(extract[MINIMUM_RATE], 1))</f>
        <v>0.01</v>
      </c>
      <c r="L255">
        <f t="shared" si="45"/>
        <v>8.4739593771501358</v>
      </c>
      <c r="M255">
        <f t="shared" si="46"/>
        <v>16.646915658124072</v>
      </c>
      <c r="N255">
        <f>IF((A255=0),INDEX(extract[AVAILABLE_FPWD], 1),(IF(MOD(C255, 12)=0,J255*INDEX(extract[FREE_PWD_PERCENT], 1),0)))</f>
        <v>0</v>
      </c>
      <c r="O255">
        <f>IF((D255&lt;=INDEX(surr_charge_sch_0[POLICY_YEAR],COUNTA(surr_charge_sch_0[POLICY_YEAR]))),INDEX(surr_charge_sch_0[SURRENDER_CHARGE_PERCENT],MATCH(D255, surr_charge_sch_0[POLICY_YEAR])),INDEX(surr_charge_sch_0[SURRENDER_CHARGE_PERCENT],COUNTA(surr_charge_sch_0[SURRENDER_CHARGE_PERCENT])))</f>
        <v>0</v>
      </c>
      <c r="P255">
        <f t="shared" si="47"/>
        <v>0</v>
      </c>
      <c r="Q255">
        <f t="shared" si="48"/>
        <v>10215.274296141617</v>
      </c>
      <c r="R255">
        <f t="shared" si="49"/>
        <v>0</v>
      </c>
      <c r="S255">
        <f t="shared" si="50"/>
        <v>10215.274296141617</v>
      </c>
      <c r="T255">
        <f t="shared" si="51"/>
        <v>4247.6268502406547</v>
      </c>
      <c r="U255">
        <f t="shared" si="52"/>
        <v>73944.051299413259</v>
      </c>
      <c r="V255">
        <f t="shared" si="53"/>
        <v>3564.3928642881747</v>
      </c>
      <c r="W255">
        <f t="shared" si="54"/>
        <v>81756.071013942099</v>
      </c>
      <c r="X255">
        <f t="shared" si="55"/>
        <v>96310.79063983573</v>
      </c>
    </row>
    <row r="256" spans="1:24" x14ac:dyDescent="0.3">
      <c r="A256">
        <v>254</v>
      </c>
      <c r="B256">
        <f>IF(A256&gt;0,EOMONTH(B255,1),INDEX(extract[VALUATION_DATE], 1))</f>
        <v>53021</v>
      </c>
      <c r="C256">
        <f>IF(A256=0,DAYS360(INDEX(extract[ISSUE_DATE], 1),B256)/30,C255+1)</f>
        <v>272</v>
      </c>
      <c r="D256">
        <f t="shared" si="42"/>
        <v>23</v>
      </c>
      <c r="E256">
        <f>INDEX(extract[ISSUE_AGE], 1)+D256-1</f>
        <v>70</v>
      </c>
      <c r="F256">
        <f>INDEX(mortality_0[PROBABILITY],MATCH(E256, mortality_0[AGE]))</f>
        <v>1.9380999999999999E-2</v>
      </c>
      <c r="G256">
        <f t="shared" si="43"/>
        <v>1.629610245944324E-3</v>
      </c>
      <c r="H256">
        <f>INDEX(valuation_rate_0[rate],0+1)</f>
        <v>4.2500000000000003E-2</v>
      </c>
      <c r="I256">
        <f t="shared" si="44"/>
        <v>0.41437160369407999</v>
      </c>
      <c r="J256">
        <f>IF(A256&gt;0,J255+L255-M255-N255,INDEX(extract[FUND_VALUE], 1))</f>
        <v>10207.101339860643</v>
      </c>
      <c r="K256">
        <f>IF((B256&lt;INDEX(extract[GUARANTEE_END], 1)),INDEX(extract[CURRENT_RATE], 1),INDEX(extract[MINIMUM_RATE], 1))</f>
        <v>0.01</v>
      </c>
      <c r="L256">
        <f t="shared" si="45"/>
        <v>8.4671795984081832</v>
      </c>
      <c r="M256">
        <f t="shared" si="46"/>
        <v>16.633596924828943</v>
      </c>
      <c r="N256">
        <f>IF((A256=0),INDEX(extract[AVAILABLE_FPWD], 1),(IF(MOD(C256, 12)=0,J256*INDEX(extract[FREE_PWD_PERCENT], 1),0)))</f>
        <v>0</v>
      </c>
      <c r="O256">
        <f>IF((D256&lt;=INDEX(surr_charge_sch_0[POLICY_YEAR],COUNTA(surr_charge_sch_0[POLICY_YEAR]))),INDEX(surr_charge_sch_0[SURRENDER_CHARGE_PERCENT],MATCH(D256, surr_charge_sch_0[POLICY_YEAR])),INDEX(surr_charge_sch_0[SURRENDER_CHARGE_PERCENT],COUNTA(surr_charge_sch_0[SURRENDER_CHARGE_PERCENT])))</f>
        <v>0</v>
      </c>
      <c r="P256">
        <f t="shared" si="47"/>
        <v>0</v>
      </c>
      <c r="Q256">
        <f t="shared" si="48"/>
        <v>10207.101339860643</v>
      </c>
      <c r="R256">
        <f t="shared" si="49"/>
        <v>0</v>
      </c>
      <c r="S256">
        <f t="shared" si="50"/>
        <v>10207.101339860643</v>
      </c>
      <c r="T256">
        <f t="shared" si="51"/>
        <v>4229.5329512660473</v>
      </c>
      <c r="U256">
        <f t="shared" si="52"/>
        <v>73944.051299413259</v>
      </c>
      <c r="V256">
        <f t="shared" si="53"/>
        <v>3571.314840524275</v>
      </c>
      <c r="W256">
        <f t="shared" si="54"/>
        <v>81744.899091203581</v>
      </c>
      <c r="X256">
        <f t="shared" si="55"/>
        <v>96310.79063983573</v>
      </c>
    </row>
    <row r="257" spans="1:24" x14ac:dyDescent="0.3">
      <c r="A257">
        <v>255</v>
      </c>
      <c r="B257">
        <f>IF(A257&gt;0,EOMONTH(B256,1),INDEX(extract[VALUATION_DATE], 1))</f>
        <v>53052</v>
      </c>
      <c r="C257">
        <f>IF(A257=0,DAYS360(INDEX(extract[ISSUE_DATE], 1),B257)/30,C256+1)</f>
        <v>273</v>
      </c>
      <c r="D257">
        <f t="shared" si="42"/>
        <v>23</v>
      </c>
      <c r="E257">
        <f>INDEX(extract[ISSUE_AGE], 1)+D257-1</f>
        <v>70</v>
      </c>
      <c r="F257">
        <f>INDEX(mortality_0[PROBABILITY],MATCH(E257, mortality_0[AGE]))</f>
        <v>1.9380999999999999E-2</v>
      </c>
      <c r="G257">
        <f t="shared" si="43"/>
        <v>1.629610245944324E-3</v>
      </c>
      <c r="H257">
        <f>INDEX(valuation_rate_0[rate],0+1)</f>
        <v>4.2500000000000003E-2</v>
      </c>
      <c r="I257">
        <f t="shared" si="44"/>
        <v>0.41293685664889346</v>
      </c>
      <c r="J257">
        <f>IF(A257&gt;0,J256+L256-M256-N256,INDEX(extract[FUND_VALUE], 1))</f>
        <v>10198.934922534223</v>
      </c>
      <c r="K257">
        <f>IF((B257&lt;INDEX(extract[GUARANTEE_END], 1)),INDEX(extract[CURRENT_RATE], 1),INDEX(extract[MINIMUM_RATE], 1))</f>
        <v>0.01</v>
      </c>
      <c r="L257">
        <f t="shared" si="45"/>
        <v>8.4604052439782613</v>
      </c>
      <c r="M257">
        <f t="shared" si="46"/>
        <v>16.620288847481149</v>
      </c>
      <c r="N257">
        <f>IF((A257=0),INDEX(extract[AVAILABLE_FPWD], 1),(IF(MOD(C257, 12)=0,J257*INDEX(extract[FREE_PWD_PERCENT], 1),0)))</f>
        <v>0</v>
      </c>
      <c r="O257">
        <f>IF((D257&lt;=INDEX(surr_charge_sch_0[POLICY_YEAR],COUNTA(surr_charge_sch_0[POLICY_YEAR]))),INDEX(surr_charge_sch_0[SURRENDER_CHARGE_PERCENT],MATCH(D257, surr_charge_sch_0[POLICY_YEAR])),INDEX(surr_charge_sch_0[SURRENDER_CHARGE_PERCENT],COUNTA(surr_charge_sch_0[SURRENDER_CHARGE_PERCENT])))</f>
        <v>0</v>
      </c>
      <c r="P257">
        <f t="shared" si="47"/>
        <v>0</v>
      </c>
      <c r="Q257">
        <f t="shared" si="48"/>
        <v>10198.934922534223</v>
      </c>
      <c r="R257">
        <f t="shared" si="49"/>
        <v>0</v>
      </c>
      <c r="S257">
        <f t="shared" si="50"/>
        <v>10198.934922534223</v>
      </c>
      <c r="T257">
        <f t="shared" si="51"/>
        <v>4211.5161280779075</v>
      </c>
      <c r="U257">
        <f t="shared" si="52"/>
        <v>73944.051299413259</v>
      </c>
      <c r="V257">
        <f t="shared" si="53"/>
        <v>3578.2073307572173</v>
      </c>
      <c r="W257">
        <f t="shared" si="54"/>
        <v>81733.774758248386</v>
      </c>
      <c r="X257">
        <f t="shared" si="55"/>
        <v>96310.79063983573</v>
      </c>
    </row>
    <row r="258" spans="1:24" x14ac:dyDescent="0.3">
      <c r="A258">
        <v>256</v>
      </c>
      <c r="B258">
        <f>IF(A258&gt;0,EOMONTH(B257,1),INDEX(extract[VALUATION_DATE], 1))</f>
        <v>53082</v>
      </c>
      <c r="C258">
        <f>IF(A258=0,DAYS360(INDEX(extract[ISSUE_DATE], 1),B258)/30,C257+1)</f>
        <v>274</v>
      </c>
      <c r="D258">
        <f t="shared" ref="D258:D321" si="56">_xlfn.FLOOR.MATH(C258/12)+1</f>
        <v>23</v>
      </c>
      <c r="E258">
        <f>INDEX(extract[ISSUE_AGE], 1)+D258-1</f>
        <v>70</v>
      </c>
      <c r="F258">
        <f>INDEX(mortality_0[PROBABILITY],MATCH(E258, mortality_0[AGE]))</f>
        <v>1.9380999999999999E-2</v>
      </c>
      <c r="G258">
        <f t="shared" ref="G258:G321" si="57">1-(1-F258)^(1/12)</f>
        <v>1.629610245944324E-3</v>
      </c>
      <c r="H258">
        <f>INDEX(valuation_rate_0[rate],0+1)</f>
        <v>4.2500000000000003E-2</v>
      </c>
      <c r="I258">
        <f t="shared" ref="I258:I321" si="58">IF(A258&gt;0,(1+H257)^(-1/12)*I257,1)</f>
        <v>0.411507077364686</v>
      </c>
      <c r="J258">
        <f>IF(A258&gt;0,J257+L257-M257-N257,INDEX(extract[FUND_VALUE], 1))</f>
        <v>10190.77503893072</v>
      </c>
      <c r="K258">
        <f>IF((B258&lt;INDEX(extract[GUARANTEE_END], 1)),INDEX(extract[CURRENT_RATE], 1),INDEX(extract[MINIMUM_RATE], 1))</f>
        <v>0.01</v>
      </c>
      <c r="L258">
        <f t="shared" ref="L258:L321" si="59">J258*((1+K258)^(1/12)-1)</f>
        <v>8.4536363095205278</v>
      </c>
      <c r="M258">
        <f t="shared" ref="M258:M321" si="60">J258*G258</f>
        <v>16.606991417555168</v>
      </c>
      <c r="N258">
        <f>IF((A258=0),INDEX(extract[AVAILABLE_FPWD], 1),(IF(MOD(C258, 12)=0,J258*INDEX(extract[FREE_PWD_PERCENT], 1),0)))</f>
        <v>0</v>
      </c>
      <c r="O258">
        <f>IF((D258&lt;=INDEX(surr_charge_sch_0[POLICY_YEAR],COUNTA(surr_charge_sch_0[POLICY_YEAR]))),INDEX(surr_charge_sch_0[SURRENDER_CHARGE_PERCENT],MATCH(D258, surr_charge_sch_0[POLICY_YEAR])),INDEX(surr_charge_sch_0[SURRENDER_CHARGE_PERCENT],COUNTA(surr_charge_sch_0[SURRENDER_CHARGE_PERCENT])))</f>
        <v>0</v>
      </c>
      <c r="P258">
        <f t="shared" ref="P258:P321" si="61">N258</f>
        <v>0</v>
      </c>
      <c r="Q258">
        <f t="shared" ref="Q258:Q321" si="62">J258-P258</f>
        <v>10190.77503893072</v>
      </c>
      <c r="R258">
        <f t="shared" ref="R258:R321" si="63">O258*Q258</f>
        <v>0</v>
      </c>
      <c r="S258">
        <f t="shared" ref="S258:S321" si="64">J258-R258</f>
        <v>10190.77503893072</v>
      </c>
      <c r="T258">
        <f t="shared" ref="T258:T321" si="65">S258*I258</f>
        <v>4193.5760523513745</v>
      </c>
      <c r="U258">
        <f t="shared" ref="U258:U321" si="66">IF(A258&gt;0,U257+N257*I257,0)</f>
        <v>73944.051299413259</v>
      </c>
      <c r="V258">
        <f t="shared" ref="V258:V321" si="67">IF(A258&gt;0,V257+M257*I257,0)</f>
        <v>3585.070460590493</v>
      </c>
      <c r="W258">
        <f t="shared" ref="W258:W321" si="68">T258+U258+V258</f>
        <v>81722.697812355123</v>
      </c>
      <c r="X258">
        <f t="shared" ref="X258:X321" si="69">IF((A258=0),W258,(IF(W258&gt;X257,W258,X257)))</f>
        <v>96310.79063983573</v>
      </c>
    </row>
    <row r="259" spans="1:24" x14ac:dyDescent="0.3">
      <c r="A259">
        <v>257</v>
      </c>
      <c r="B259">
        <f>IF(A259&gt;0,EOMONTH(B258,1),INDEX(extract[VALUATION_DATE], 1))</f>
        <v>53113</v>
      </c>
      <c r="C259">
        <f>IF(A259=0,DAYS360(INDEX(extract[ISSUE_DATE], 1),B259)/30,C258+1)</f>
        <v>275</v>
      </c>
      <c r="D259">
        <f t="shared" si="56"/>
        <v>23</v>
      </c>
      <c r="E259">
        <f>INDEX(extract[ISSUE_AGE], 1)+D259-1</f>
        <v>70</v>
      </c>
      <c r="F259">
        <f>INDEX(mortality_0[PROBABILITY],MATCH(E259, mortality_0[AGE]))</f>
        <v>1.9380999999999999E-2</v>
      </c>
      <c r="G259">
        <f t="shared" si="57"/>
        <v>1.629610245944324E-3</v>
      </c>
      <c r="H259">
        <f>INDEX(valuation_rate_0[rate],0+1)</f>
        <v>4.2500000000000003E-2</v>
      </c>
      <c r="I259">
        <f t="shared" si="58"/>
        <v>0.41008224864076065</v>
      </c>
      <c r="J259">
        <f>IF(A259&gt;0,J258+L258-M258-N258,INDEX(extract[FUND_VALUE], 1))</f>
        <v>10182.621683822686</v>
      </c>
      <c r="K259">
        <f>IF((B259&lt;INDEX(extract[GUARANTEE_END], 1)),INDEX(extract[CURRENT_RATE], 1),INDEX(extract[MINIMUM_RATE], 1))</f>
        <v>0.01</v>
      </c>
      <c r="L259">
        <f t="shared" si="59"/>
        <v>8.446872790698615</v>
      </c>
      <c r="M259">
        <f t="shared" si="60"/>
        <v>16.593704626532293</v>
      </c>
      <c r="N259">
        <f>IF((A259=0),INDEX(extract[AVAILABLE_FPWD], 1),(IF(MOD(C259, 12)=0,J259*INDEX(extract[FREE_PWD_PERCENT], 1),0)))</f>
        <v>0</v>
      </c>
      <c r="O259">
        <f>IF((D259&lt;=INDEX(surr_charge_sch_0[POLICY_YEAR],COUNTA(surr_charge_sch_0[POLICY_YEAR]))),INDEX(surr_charge_sch_0[SURRENDER_CHARGE_PERCENT],MATCH(D259, surr_charge_sch_0[POLICY_YEAR])),INDEX(surr_charge_sch_0[SURRENDER_CHARGE_PERCENT],COUNTA(surr_charge_sch_0[SURRENDER_CHARGE_PERCENT])))</f>
        <v>0</v>
      </c>
      <c r="P259">
        <f t="shared" si="61"/>
        <v>0</v>
      </c>
      <c r="Q259">
        <f t="shared" si="62"/>
        <v>10182.621683822686</v>
      </c>
      <c r="R259">
        <f t="shared" si="63"/>
        <v>0</v>
      </c>
      <c r="S259">
        <f t="shared" si="64"/>
        <v>10182.621683822686</v>
      </c>
      <c r="T259">
        <f t="shared" si="65"/>
        <v>4175.7123971601759</v>
      </c>
      <c r="U259">
        <f t="shared" si="66"/>
        <v>73944.051299413259</v>
      </c>
      <c r="V259">
        <f t="shared" si="67"/>
        <v>3591.9043550925517</v>
      </c>
      <c r="W259">
        <f t="shared" si="68"/>
        <v>81711.668051665998</v>
      </c>
      <c r="X259">
        <f t="shared" si="69"/>
        <v>96310.79063983573</v>
      </c>
    </row>
    <row r="260" spans="1:24" x14ac:dyDescent="0.3">
      <c r="A260">
        <v>258</v>
      </c>
      <c r="B260">
        <f>IF(A260&gt;0,EOMONTH(B259,1),INDEX(extract[VALUATION_DATE], 1))</f>
        <v>53143</v>
      </c>
      <c r="C260">
        <f>IF(A260=0,DAYS360(INDEX(extract[ISSUE_DATE], 1),B260)/30,C259+1)</f>
        <v>276</v>
      </c>
      <c r="D260">
        <f t="shared" si="56"/>
        <v>24</v>
      </c>
      <c r="E260">
        <f>INDEX(extract[ISSUE_AGE], 1)+D260-1</f>
        <v>71</v>
      </c>
      <c r="F260">
        <f>INDEX(mortality_0[PROBABILITY],MATCH(E260, mortality_0[AGE]))</f>
        <v>2.1420000000000002E-2</v>
      </c>
      <c r="G260">
        <f t="shared" si="57"/>
        <v>1.8027678663383728E-3</v>
      </c>
      <c r="H260">
        <f>INDEX(valuation_rate_0[rate],0+1)</f>
        <v>4.2500000000000003E-2</v>
      </c>
      <c r="I260">
        <f t="shared" si="58"/>
        <v>0.40866235333597728</v>
      </c>
      <c r="J260">
        <f>IF(A260&gt;0,J259+L259-M259-N259,INDEX(extract[FUND_VALUE], 1))</f>
        <v>10174.474851986854</v>
      </c>
      <c r="K260">
        <f>IF((B260&lt;INDEX(extract[GUARANTEE_END], 1)),INDEX(extract[CURRENT_RATE], 1),INDEX(extract[MINIMUM_RATE], 1))</f>
        <v>0.01</v>
      </c>
      <c r="L260">
        <f t="shared" si="59"/>
        <v>8.4401146831796225</v>
      </c>
      <c r="M260">
        <f t="shared" si="60"/>
        <v>18.34221632002977</v>
      </c>
      <c r="N260">
        <f>IF((A260=0),INDEX(extract[AVAILABLE_FPWD], 1),(IF(MOD(C260, 12)=0,J260*INDEX(extract[FREE_PWD_PERCENT], 1),0)))</f>
        <v>1017.4474851986854</v>
      </c>
      <c r="O260">
        <f>IF((D260&lt;=INDEX(surr_charge_sch_0[POLICY_YEAR],COUNTA(surr_charge_sch_0[POLICY_YEAR]))),INDEX(surr_charge_sch_0[SURRENDER_CHARGE_PERCENT],MATCH(D260, surr_charge_sch_0[POLICY_YEAR])),INDEX(surr_charge_sch_0[SURRENDER_CHARGE_PERCENT],COUNTA(surr_charge_sch_0[SURRENDER_CHARGE_PERCENT])))</f>
        <v>0</v>
      </c>
      <c r="P260">
        <f t="shared" si="61"/>
        <v>1017.4474851986854</v>
      </c>
      <c r="Q260">
        <f t="shared" si="62"/>
        <v>9157.0273667881684</v>
      </c>
      <c r="R260">
        <f t="shared" si="63"/>
        <v>0</v>
      </c>
      <c r="S260">
        <f t="shared" si="64"/>
        <v>10174.474851986854</v>
      </c>
      <c r="T260">
        <f t="shared" si="65"/>
        <v>4157.9248369706665</v>
      </c>
      <c r="U260">
        <f t="shared" si="66"/>
        <v>73944.051299413259</v>
      </c>
      <c r="V260">
        <f t="shared" si="67"/>
        <v>3598.7091387990808</v>
      </c>
      <c r="W260">
        <f t="shared" si="68"/>
        <v>81700.685275183001</v>
      </c>
      <c r="X260">
        <f t="shared" si="69"/>
        <v>96310.79063983573</v>
      </c>
    </row>
    <row r="261" spans="1:24" x14ac:dyDescent="0.3">
      <c r="A261">
        <v>259</v>
      </c>
      <c r="B261">
        <f>IF(A261&gt;0,EOMONTH(B260,1),INDEX(extract[VALUATION_DATE], 1))</f>
        <v>53174</v>
      </c>
      <c r="C261">
        <f>IF(A261=0,DAYS360(INDEX(extract[ISSUE_DATE], 1),B261)/30,C260+1)</f>
        <v>277</v>
      </c>
      <c r="D261">
        <f t="shared" si="56"/>
        <v>24</v>
      </c>
      <c r="E261">
        <f>INDEX(extract[ISSUE_AGE], 1)+D261-1</f>
        <v>71</v>
      </c>
      <c r="F261">
        <f>INDEX(mortality_0[PROBABILITY],MATCH(E261, mortality_0[AGE]))</f>
        <v>2.1420000000000002E-2</v>
      </c>
      <c r="G261">
        <f t="shared" si="57"/>
        <v>1.8027678663383728E-3</v>
      </c>
      <c r="H261">
        <f>INDEX(valuation_rate_0[rate],0+1)</f>
        <v>4.2500000000000003E-2</v>
      </c>
      <c r="I261">
        <f t="shared" si="58"/>
        <v>0.4072473743685463</v>
      </c>
      <c r="J261">
        <f>IF(A261&gt;0,J260+L260-M260-N260,INDEX(extract[FUND_VALUE], 1))</f>
        <v>9147.1252651513169</v>
      </c>
      <c r="K261">
        <f>IF((B261&lt;INDEX(extract[GUARANTEE_END], 1)),INDEX(extract[CURRENT_RATE], 1),INDEX(extract[MINIMUM_RATE], 1))</f>
        <v>0.01</v>
      </c>
      <c r="L261">
        <f t="shared" si="59"/>
        <v>7.5878890441417619</v>
      </c>
      <c r="M261">
        <f t="shared" si="60"/>
        <v>16.490143497386661</v>
      </c>
      <c r="N261">
        <f>IF((A261=0),INDEX(extract[AVAILABLE_FPWD], 1),(IF(MOD(C261, 12)=0,J261*INDEX(extract[FREE_PWD_PERCENT], 1),0)))</f>
        <v>0</v>
      </c>
      <c r="O261">
        <f>IF((D261&lt;=INDEX(surr_charge_sch_0[POLICY_YEAR],COUNTA(surr_charge_sch_0[POLICY_YEAR]))),INDEX(surr_charge_sch_0[SURRENDER_CHARGE_PERCENT],MATCH(D261, surr_charge_sch_0[POLICY_YEAR])),INDEX(surr_charge_sch_0[SURRENDER_CHARGE_PERCENT],COUNTA(surr_charge_sch_0[SURRENDER_CHARGE_PERCENT])))</f>
        <v>0</v>
      </c>
      <c r="P261">
        <f t="shared" si="61"/>
        <v>0</v>
      </c>
      <c r="Q261">
        <f t="shared" si="62"/>
        <v>9147.1252651513169</v>
      </c>
      <c r="R261">
        <f t="shared" si="63"/>
        <v>0</v>
      </c>
      <c r="S261">
        <f t="shared" si="64"/>
        <v>9147.1252651513169</v>
      </c>
      <c r="T261">
        <f t="shared" si="65"/>
        <v>3725.1427472530668</v>
      </c>
      <c r="U261">
        <f t="shared" si="66"/>
        <v>74359.843783110322</v>
      </c>
      <c r="V261">
        <f t="shared" si="67"/>
        <v>3606.2049120858219</v>
      </c>
      <c r="W261">
        <f t="shared" si="68"/>
        <v>81691.191442449213</v>
      </c>
      <c r="X261">
        <f t="shared" si="69"/>
        <v>96310.79063983573</v>
      </c>
    </row>
    <row r="262" spans="1:24" x14ac:dyDescent="0.3">
      <c r="A262">
        <v>260</v>
      </c>
      <c r="B262">
        <f>IF(A262&gt;0,EOMONTH(B261,1),INDEX(extract[VALUATION_DATE], 1))</f>
        <v>53205</v>
      </c>
      <c r="C262">
        <f>IF(A262=0,DAYS360(INDEX(extract[ISSUE_DATE], 1),B262)/30,C261+1)</f>
        <v>278</v>
      </c>
      <c r="D262">
        <f t="shared" si="56"/>
        <v>24</v>
      </c>
      <c r="E262">
        <f>INDEX(extract[ISSUE_AGE], 1)+D262-1</f>
        <v>71</v>
      </c>
      <c r="F262">
        <f>INDEX(mortality_0[PROBABILITY],MATCH(E262, mortality_0[AGE]))</f>
        <v>2.1420000000000002E-2</v>
      </c>
      <c r="G262">
        <f t="shared" si="57"/>
        <v>1.8027678663383728E-3</v>
      </c>
      <c r="H262">
        <f>INDEX(valuation_rate_0[rate],0+1)</f>
        <v>4.2500000000000003E-2</v>
      </c>
      <c r="I262">
        <f t="shared" si="58"/>
        <v>0.40583729471582325</v>
      </c>
      <c r="J262">
        <f>IF(A262&gt;0,J261+L261-M261-N261,INDEX(extract[FUND_VALUE], 1))</f>
        <v>9138.2230106980714</v>
      </c>
      <c r="K262">
        <f>IF((B262&lt;INDEX(extract[GUARANTEE_END], 1)),INDEX(extract[CURRENT_RATE], 1),INDEX(extract[MINIMUM_RATE], 1))</f>
        <v>0.01</v>
      </c>
      <c r="L262">
        <f t="shared" si="59"/>
        <v>7.5805042847691873</v>
      </c>
      <c r="M262">
        <f t="shared" si="60"/>
        <v>16.474094799120383</v>
      </c>
      <c r="N262">
        <f>IF((A262=0),INDEX(extract[AVAILABLE_FPWD], 1),(IF(MOD(C262, 12)=0,J262*INDEX(extract[FREE_PWD_PERCENT], 1),0)))</f>
        <v>0</v>
      </c>
      <c r="O262">
        <f>IF((D262&lt;=INDEX(surr_charge_sch_0[POLICY_YEAR],COUNTA(surr_charge_sch_0[POLICY_YEAR]))),INDEX(surr_charge_sch_0[SURRENDER_CHARGE_PERCENT],MATCH(D262, surr_charge_sch_0[POLICY_YEAR])),INDEX(surr_charge_sch_0[SURRENDER_CHARGE_PERCENT],COUNTA(surr_charge_sch_0[SURRENDER_CHARGE_PERCENT])))</f>
        <v>0</v>
      </c>
      <c r="P262">
        <f t="shared" si="61"/>
        <v>0</v>
      </c>
      <c r="Q262">
        <f t="shared" si="62"/>
        <v>9138.2230106980714</v>
      </c>
      <c r="R262">
        <f t="shared" si="63"/>
        <v>0</v>
      </c>
      <c r="S262">
        <f t="shared" si="64"/>
        <v>9138.2230106980714</v>
      </c>
      <c r="T262">
        <f t="shared" si="65"/>
        <v>3708.631705171591</v>
      </c>
      <c r="U262">
        <f t="shared" si="66"/>
        <v>74359.843783110322</v>
      </c>
      <c r="V262">
        <f t="shared" si="67"/>
        <v>3612.9204797280931</v>
      </c>
      <c r="W262">
        <f t="shared" si="68"/>
        <v>81681.395968010009</v>
      </c>
      <c r="X262">
        <f t="shared" si="69"/>
        <v>96310.79063983573</v>
      </c>
    </row>
    <row r="263" spans="1:24" x14ac:dyDescent="0.3">
      <c r="A263">
        <v>261</v>
      </c>
      <c r="B263">
        <f>IF(A263&gt;0,EOMONTH(B262,1),INDEX(extract[VALUATION_DATE], 1))</f>
        <v>53235</v>
      </c>
      <c r="C263">
        <f>IF(A263=0,DAYS360(INDEX(extract[ISSUE_DATE], 1),B263)/30,C262+1)</f>
        <v>279</v>
      </c>
      <c r="D263">
        <f t="shared" si="56"/>
        <v>24</v>
      </c>
      <c r="E263">
        <f>INDEX(extract[ISSUE_AGE], 1)+D263-1</f>
        <v>71</v>
      </c>
      <c r="F263">
        <f>INDEX(mortality_0[PROBABILITY],MATCH(E263, mortality_0[AGE]))</f>
        <v>2.1420000000000002E-2</v>
      </c>
      <c r="G263">
        <f t="shared" si="57"/>
        <v>1.8027678663383728E-3</v>
      </c>
      <c r="H263">
        <f>INDEX(valuation_rate_0[rate],0+1)</f>
        <v>4.2500000000000003E-2</v>
      </c>
      <c r="I263">
        <f t="shared" si="58"/>
        <v>0.40443209741410396</v>
      </c>
      <c r="J263">
        <f>IF(A263&gt;0,J262+L262-M262-N262,INDEX(extract[FUND_VALUE], 1))</f>
        <v>9129.3294201837216</v>
      </c>
      <c r="K263">
        <f>IF((B263&lt;INDEX(extract[GUARANTEE_END], 1)),INDEX(extract[CURRENT_RATE], 1),INDEX(extract[MINIMUM_RATE], 1))</f>
        <v>0.01</v>
      </c>
      <c r="L263">
        <f t="shared" si="59"/>
        <v>7.5731267124641466</v>
      </c>
      <c r="M263">
        <f t="shared" si="60"/>
        <v>16.458061719924743</v>
      </c>
      <c r="N263">
        <f>IF((A263=0),INDEX(extract[AVAILABLE_FPWD], 1),(IF(MOD(C263, 12)=0,J263*INDEX(extract[FREE_PWD_PERCENT], 1),0)))</f>
        <v>0</v>
      </c>
      <c r="O263">
        <f>IF((D263&lt;=INDEX(surr_charge_sch_0[POLICY_YEAR],COUNTA(surr_charge_sch_0[POLICY_YEAR]))),INDEX(surr_charge_sch_0[SURRENDER_CHARGE_PERCENT],MATCH(D263, surr_charge_sch_0[POLICY_YEAR])),INDEX(surr_charge_sch_0[SURRENDER_CHARGE_PERCENT],COUNTA(surr_charge_sch_0[SURRENDER_CHARGE_PERCENT])))</f>
        <v>0</v>
      </c>
      <c r="P263">
        <f t="shared" si="61"/>
        <v>0</v>
      </c>
      <c r="Q263">
        <f t="shared" si="62"/>
        <v>9129.3294201837216</v>
      </c>
      <c r="R263">
        <f t="shared" si="63"/>
        <v>0</v>
      </c>
      <c r="S263">
        <f t="shared" si="64"/>
        <v>9129.3294201837216</v>
      </c>
      <c r="T263">
        <f t="shared" si="65"/>
        <v>3692.193845389188</v>
      </c>
      <c r="U263">
        <f t="shared" si="66"/>
        <v>74359.843783110322</v>
      </c>
      <c r="V263">
        <f t="shared" si="67"/>
        <v>3619.6062817942602</v>
      </c>
      <c r="W263">
        <f t="shared" si="68"/>
        <v>81671.643910293773</v>
      </c>
      <c r="X263">
        <f t="shared" si="69"/>
        <v>96310.79063983573</v>
      </c>
    </row>
    <row r="264" spans="1:24" x14ac:dyDescent="0.3">
      <c r="A264">
        <v>262</v>
      </c>
      <c r="B264">
        <f>IF(A264&gt;0,EOMONTH(B263,1),INDEX(extract[VALUATION_DATE], 1))</f>
        <v>53266</v>
      </c>
      <c r="C264">
        <f>IF(A264=0,DAYS360(INDEX(extract[ISSUE_DATE], 1),B264)/30,C263+1)</f>
        <v>280</v>
      </c>
      <c r="D264">
        <f t="shared" si="56"/>
        <v>24</v>
      </c>
      <c r="E264">
        <f>INDEX(extract[ISSUE_AGE], 1)+D264-1</f>
        <v>71</v>
      </c>
      <c r="F264">
        <f>INDEX(mortality_0[PROBABILITY],MATCH(E264, mortality_0[AGE]))</f>
        <v>2.1420000000000002E-2</v>
      </c>
      <c r="G264">
        <f t="shared" si="57"/>
        <v>1.8027678663383728E-3</v>
      </c>
      <c r="H264">
        <f>INDEX(valuation_rate_0[rate],0+1)</f>
        <v>4.2500000000000003E-2</v>
      </c>
      <c r="I264">
        <f t="shared" si="58"/>
        <v>0.40303176555842046</v>
      </c>
      <c r="J264">
        <f>IF(A264&gt;0,J263+L263-M263-N263,INDEX(extract[FUND_VALUE], 1))</f>
        <v>9120.4444851762619</v>
      </c>
      <c r="K264">
        <f>IF((B264&lt;INDEX(extract[GUARANTEE_END], 1)),INDEX(extract[CURRENT_RATE], 1),INDEX(extract[MINIMUM_RATE], 1))</f>
        <v>0.01</v>
      </c>
      <c r="L264">
        <f t="shared" si="59"/>
        <v>7.5657563202319702</v>
      </c>
      <c r="M264">
        <f t="shared" si="60"/>
        <v>16.44204424459879</v>
      </c>
      <c r="N264">
        <f>IF((A264=0),INDEX(extract[AVAILABLE_FPWD], 1),(IF(MOD(C264, 12)=0,J264*INDEX(extract[FREE_PWD_PERCENT], 1),0)))</f>
        <v>0</v>
      </c>
      <c r="O264">
        <f>IF((D264&lt;=INDEX(surr_charge_sch_0[POLICY_YEAR],COUNTA(surr_charge_sch_0[POLICY_YEAR]))),INDEX(surr_charge_sch_0[SURRENDER_CHARGE_PERCENT],MATCH(D264, surr_charge_sch_0[POLICY_YEAR])),INDEX(surr_charge_sch_0[SURRENDER_CHARGE_PERCENT],COUNTA(surr_charge_sch_0[SURRENDER_CHARGE_PERCENT])))</f>
        <v>0</v>
      </c>
      <c r="P264">
        <f t="shared" si="61"/>
        <v>0</v>
      </c>
      <c r="Q264">
        <f t="shared" si="62"/>
        <v>9120.4444851762619</v>
      </c>
      <c r="R264">
        <f t="shared" si="63"/>
        <v>0</v>
      </c>
      <c r="S264">
        <f t="shared" si="64"/>
        <v>9120.4444851762619</v>
      </c>
      <c r="T264">
        <f t="shared" si="65"/>
        <v>3675.8288435381478</v>
      </c>
      <c r="U264">
        <f t="shared" si="66"/>
        <v>74359.843783110322</v>
      </c>
      <c r="V264">
        <f t="shared" si="67"/>
        <v>3626.2624502150202</v>
      </c>
      <c r="W264">
        <f t="shared" si="68"/>
        <v>81661.93507686349</v>
      </c>
      <c r="X264">
        <f t="shared" si="69"/>
        <v>96310.79063983573</v>
      </c>
    </row>
    <row r="265" spans="1:24" x14ac:dyDescent="0.3">
      <c r="A265">
        <v>263</v>
      </c>
      <c r="B265">
        <f>IF(A265&gt;0,EOMONTH(B264,1),INDEX(extract[VALUATION_DATE], 1))</f>
        <v>53296</v>
      </c>
      <c r="C265">
        <f>IF(A265=0,DAYS360(INDEX(extract[ISSUE_DATE], 1),B265)/30,C264+1)</f>
        <v>281</v>
      </c>
      <c r="D265">
        <f t="shared" si="56"/>
        <v>24</v>
      </c>
      <c r="E265">
        <f>INDEX(extract[ISSUE_AGE], 1)+D265-1</f>
        <v>71</v>
      </c>
      <c r="F265">
        <f>INDEX(mortality_0[PROBABILITY],MATCH(E265, mortality_0[AGE]))</f>
        <v>2.1420000000000002E-2</v>
      </c>
      <c r="G265">
        <f t="shared" si="57"/>
        <v>1.8027678663383728E-3</v>
      </c>
      <c r="H265">
        <f>INDEX(valuation_rate_0[rate],0+1)</f>
        <v>4.2500000000000003E-2</v>
      </c>
      <c r="I265">
        <f t="shared" si="58"/>
        <v>0.40163628230233767</v>
      </c>
      <c r="J265">
        <f>IF(A265&gt;0,J264+L264-M264-N264,INDEX(extract[FUND_VALUE], 1))</f>
        <v>9111.5681972518942</v>
      </c>
      <c r="K265">
        <f>IF((B265&lt;INDEX(extract[GUARANTEE_END], 1)),INDEX(extract[CURRENT_RATE], 1),INDEX(extract[MINIMUM_RATE], 1))</f>
        <v>0.01</v>
      </c>
      <c r="L265">
        <f t="shared" si="59"/>
        <v>7.5583931010847971</v>
      </c>
      <c r="M265">
        <f t="shared" si="60"/>
        <v>16.426042357956373</v>
      </c>
      <c r="N265">
        <f>IF((A265=0),INDEX(extract[AVAILABLE_FPWD], 1),(IF(MOD(C265, 12)=0,J265*INDEX(extract[FREE_PWD_PERCENT], 1),0)))</f>
        <v>0</v>
      </c>
      <c r="O265">
        <f>IF((D265&lt;=INDEX(surr_charge_sch_0[POLICY_YEAR],COUNTA(surr_charge_sch_0[POLICY_YEAR]))),INDEX(surr_charge_sch_0[SURRENDER_CHARGE_PERCENT],MATCH(D265, surr_charge_sch_0[POLICY_YEAR])),INDEX(surr_charge_sch_0[SURRENDER_CHARGE_PERCENT],COUNTA(surr_charge_sch_0[SURRENDER_CHARGE_PERCENT])))</f>
        <v>0</v>
      </c>
      <c r="P265">
        <f t="shared" si="61"/>
        <v>0</v>
      </c>
      <c r="Q265">
        <f t="shared" si="62"/>
        <v>9111.5681972518942</v>
      </c>
      <c r="R265">
        <f t="shared" si="63"/>
        <v>0</v>
      </c>
      <c r="S265">
        <f t="shared" si="64"/>
        <v>9111.5681972518942</v>
      </c>
      <c r="T265">
        <f t="shared" si="65"/>
        <v>3659.5363766884639</v>
      </c>
      <c r="U265">
        <f t="shared" si="66"/>
        <v>74359.843783110322</v>
      </c>
      <c r="V265">
        <f t="shared" si="67"/>
        <v>3632.8891163363105</v>
      </c>
      <c r="W265">
        <f t="shared" si="68"/>
        <v>81652.269276135106</v>
      </c>
      <c r="X265">
        <f t="shared" si="69"/>
        <v>96310.79063983573</v>
      </c>
    </row>
    <row r="266" spans="1:24" x14ac:dyDescent="0.3">
      <c r="A266">
        <v>264</v>
      </c>
      <c r="B266">
        <f>IF(A266&gt;0,EOMONTH(B265,1),INDEX(extract[VALUATION_DATE], 1))</f>
        <v>53327</v>
      </c>
      <c r="C266">
        <f>IF(A266=0,DAYS360(INDEX(extract[ISSUE_DATE], 1),B266)/30,C265+1)</f>
        <v>282</v>
      </c>
      <c r="D266">
        <f t="shared" si="56"/>
        <v>24</v>
      </c>
      <c r="E266">
        <f>INDEX(extract[ISSUE_AGE], 1)+D266-1</f>
        <v>71</v>
      </c>
      <c r="F266">
        <f>INDEX(mortality_0[PROBABILITY],MATCH(E266, mortality_0[AGE]))</f>
        <v>2.1420000000000002E-2</v>
      </c>
      <c r="G266">
        <f t="shared" si="57"/>
        <v>1.8027678663383728E-3</v>
      </c>
      <c r="H266">
        <f>INDEX(valuation_rate_0[rate],0+1)</f>
        <v>4.2500000000000003E-2</v>
      </c>
      <c r="I266">
        <f t="shared" si="58"/>
        <v>0.40024563085775072</v>
      </c>
      <c r="J266">
        <f>IF(A266&gt;0,J265+L265-M265-N265,INDEX(extract[FUND_VALUE], 1))</f>
        <v>9102.7005479950221</v>
      </c>
      <c r="K266">
        <f>IF((B266&lt;INDEX(extract[GUARANTEE_END], 1)),INDEX(extract[CURRENT_RATE], 1),INDEX(extract[MINIMUM_RATE], 1))</f>
        <v>0.01</v>
      </c>
      <c r="L266">
        <f t="shared" si="59"/>
        <v>7.5510370480415681</v>
      </c>
      <c r="M266">
        <f t="shared" si="60"/>
        <v>16.410056044826124</v>
      </c>
      <c r="N266">
        <f>IF((A266=0),INDEX(extract[AVAILABLE_FPWD], 1),(IF(MOD(C266, 12)=0,J266*INDEX(extract[FREE_PWD_PERCENT], 1),0)))</f>
        <v>0</v>
      </c>
      <c r="O266">
        <f>IF((D266&lt;=INDEX(surr_charge_sch_0[POLICY_YEAR],COUNTA(surr_charge_sch_0[POLICY_YEAR]))),INDEX(surr_charge_sch_0[SURRENDER_CHARGE_PERCENT],MATCH(D266, surr_charge_sch_0[POLICY_YEAR])),INDEX(surr_charge_sch_0[SURRENDER_CHARGE_PERCENT],COUNTA(surr_charge_sch_0[SURRENDER_CHARGE_PERCENT])))</f>
        <v>0</v>
      </c>
      <c r="P266">
        <f t="shared" si="61"/>
        <v>0</v>
      </c>
      <c r="Q266">
        <f t="shared" si="62"/>
        <v>9102.7005479950221</v>
      </c>
      <c r="R266">
        <f t="shared" si="63"/>
        <v>0</v>
      </c>
      <c r="S266">
        <f t="shared" si="64"/>
        <v>9102.7005479950221</v>
      </c>
      <c r="T266">
        <f t="shared" si="65"/>
        <v>3643.3161233414608</v>
      </c>
      <c r="U266">
        <f t="shared" si="66"/>
        <v>74359.843783110322</v>
      </c>
      <c r="V266">
        <f t="shared" si="67"/>
        <v>3639.4864109219006</v>
      </c>
      <c r="W266">
        <f t="shared" si="68"/>
        <v>81642.646317373685</v>
      </c>
      <c r="X266">
        <f t="shared" si="69"/>
        <v>96310.79063983573</v>
      </c>
    </row>
    <row r="267" spans="1:24" x14ac:dyDescent="0.3">
      <c r="A267">
        <v>265</v>
      </c>
      <c r="B267">
        <f>IF(A267&gt;0,EOMONTH(B266,1),INDEX(extract[VALUATION_DATE], 1))</f>
        <v>53358</v>
      </c>
      <c r="C267">
        <f>IF(A267=0,DAYS360(INDEX(extract[ISSUE_DATE], 1),B267)/30,C266+1)</f>
        <v>283</v>
      </c>
      <c r="D267">
        <f t="shared" si="56"/>
        <v>24</v>
      </c>
      <c r="E267">
        <f>INDEX(extract[ISSUE_AGE], 1)+D267-1</f>
        <v>71</v>
      </c>
      <c r="F267">
        <f>INDEX(mortality_0[PROBABILITY],MATCH(E267, mortality_0[AGE]))</f>
        <v>2.1420000000000002E-2</v>
      </c>
      <c r="G267">
        <f t="shared" si="57"/>
        <v>1.8027678663383728E-3</v>
      </c>
      <c r="H267">
        <f>INDEX(valuation_rate_0[rate],0+1)</f>
        <v>4.2500000000000003E-2</v>
      </c>
      <c r="I267">
        <f t="shared" si="58"/>
        <v>0.3988597944946829</v>
      </c>
      <c r="J267">
        <f>IF(A267&gt;0,J266+L266-M266-N266,INDEX(extract[FUND_VALUE], 1))</f>
        <v>9093.8415289982386</v>
      </c>
      <c r="K267">
        <f>IF((B267&lt;INDEX(extract[GUARANTEE_END], 1)),INDEX(extract[CURRENT_RATE], 1),INDEX(extract[MINIMUM_RATE], 1))</f>
        <v>0.01</v>
      </c>
      <c r="L267">
        <f t="shared" si="59"/>
        <v>7.5436881541280192</v>
      </c>
      <c r="M267">
        <f t="shared" si="60"/>
        <v>16.394085290051439</v>
      </c>
      <c r="N267">
        <f>IF((A267=0),INDEX(extract[AVAILABLE_FPWD], 1),(IF(MOD(C267, 12)=0,J267*INDEX(extract[FREE_PWD_PERCENT], 1),0)))</f>
        <v>0</v>
      </c>
      <c r="O267">
        <f>IF((D267&lt;=INDEX(surr_charge_sch_0[POLICY_YEAR],COUNTA(surr_charge_sch_0[POLICY_YEAR]))),INDEX(surr_charge_sch_0[SURRENDER_CHARGE_PERCENT],MATCH(D267, surr_charge_sch_0[POLICY_YEAR])),INDEX(surr_charge_sch_0[SURRENDER_CHARGE_PERCENT],COUNTA(surr_charge_sch_0[SURRENDER_CHARGE_PERCENT])))</f>
        <v>0</v>
      </c>
      <c r="P267">
        <f t="shared" si="61"/>
        <v>0</v>
      </c>
      <c r="Q267">
        <f t="shared" si="62"/>
        <v>9093.8415289982386</v>
      </c>
      <c r="R267">
        <f t="shared" si="63"/>
        <v>0</v>
      </c>
      <c r="S267">
        <f t="shared" si="64"/>
        <v>9093.8415289982386</v>
      </c>
      <c r="T267">
        <f t="shared" si="65"/>
        <v>3627.1677634234502</v>
      </c>
      <c r="U267">
        <f t="shared" si="66"/>
        <v>74359.843783110322</v>
      </c>
      <c r="V267">
        <f t="shared" si="67"/>
        <v>3646.0544641559732</v>
      </c>
      <c r="W267">
        <f t="shared" si="68"/>
        <v>81633.066010689741</v>
      </c>
      <c r="X267">
        <f t="shared" si="69"/>
        <v>96310.79063983573</v>
      </c>
    </row>
    <row r="268" spans="1:24" x14ac:dyDescent="0.3">
      <c r="A268">
        <v>266</v>
      </c>
      <c r="B268">
        <f>IF(A268&gt;0,EOMONTH(B267,1),INDEX(extract[VALUATION_DATE], 1))</f>
        <v>53386</v>
      </c>
      <c r="C268">
        <f>IF(A268=0,DAYS360(INDEX(extract[ISSUE_DATE], 1),B268)/30,C267+1)</f>
        <v>284</v>
      </c>
      <c r="D268">
        <f t="shared" si="56"/>
        <v>24</v>
      </c>
      <c r="E268">
        <f>INDEX(extract[ISSUE_AGE], 1)+D268-1</f>
        <v>71</v>
      </c>
      <c r="F268">
        <f>INDEX(mortality_0[PROBABILITY],MATCH(E268, mortality_0[AGE]))</f>
        <v>2.1420000000000002E-2</v>
      </c>
      <c r="G268">
        <f t="shared" si="57"/>
        <v>1.8027678663383728E-3</v>
      </c>
      <c r="H268">
        <f>INDEX(valuation_rate_0[rate],0+1)</f>
        <v>4.2500000000000003E-2</v>
      </c>
      <c r="I268">
        <f t="shared" si="58"/>
        <v>0.3974787565410845</v>
      </c>
      <c r="J268">
        <f>IF(A268&gt;0,J267+L267-M267-N267,INDEX(extract[FUND_VALUE], 1))</f>
        <v>9084.9911318623144</v>
      </c>
      <c r="K268">
        <f>IF((B268&lt;INDEX(extract[GUARANTEE_END], 1)),INDEX(extract[CURRENT_RATE], 1),INDEX(extract[MINIMUM_RATE], 1))</f>
        <v>0.01</v>
      </c>
      <c r="L268">
        <f t="shared" si="59"/>
        <v>7.5363464123766706</v>
      </c>
      <c r="M268">
        <f t="shared" si="60"/>
        <v>16.378130078490464</v>
      </c>
      <c r="N268">
        <f>IF((A268=0),INDEX(extract[AVAILABLE_FPWD], 1),(IF(MOD(C268, 12)=0,J268*INDEX(extract[FREE_PWD_PERCENT], 1),0)))</f>
        <v>0</v>
      </c>
      <c r="O268">
        <f>IF((D268&lt;=INDEX(surr_charge_sch_0[POLICY_YEAR],COUNTA(surr_charge_sch_0[POLICY_YEAR]))),INDEX(surr_charge_sch_0[SURRENDER_CHARGE_PERCENT],MATCH(D268, surr_charge_sch_0[POLICY_YEAR])),INDEX(surr_charge_sch_0[SURRENDER_CHARGE_PERCENT],COUNTA(surr_charge_sch_0[SURRENDER_CHARGE_PERCENT])))</f>
        <v>0</v>
      </c>
      <c r="P268">
        <f t="shared" si="61"/>
        <v>0</v>
      </c>
      <c r="Q268">
        <f t="shared" si="62"/>
        <v>9084.9911318623144</v>
      </c>
      <c r="R268">
        <f t="shared" si="63"/>
        <v>0</v>
      </c>
      <c r="S268">
        <f t="shared" si="64"/>
        <v>9084.9911318623144</v>
      </c>
      <c r="T268">
        <f t="shared" si="65"/>
        <v>3611.0909782794124</v>
      </c>
      <c r="U268">
        <f t="shared" si="66"/>
        <v>74359.843783110322</v>
      </c>
      <c r="V268">
        <f t="shared" si="67"/>
        <v>3652.5934056456913</v>
      </c>
      <c r="W268">
        <f t="shared" si="68"/>
        <v>81623.528167035431</v>
      </c>
      <c r="X268">
        <f t="shared" si="69"/>
        <v>96310.79063983573</v>
      </c>
    </row>
    <row r="269" spans="1:24" x14ac:dyDescent="0.3">
      <c r="A269">
        <v>267</v>
      </c>
      <c r="B269">
        <f>IF(A269&gt;0,EOMONTH(B268,1),INDEX(extract[VALUATION_DATE], 1))</f>
        <v>53417</v>
      </c>
      <c r="C269">
        <f>IF(A269=0,DAYS360(INDEX(extract[ISSUE_DATE], 1),B269)/30,C268+1)</f>
        <v>285</v>
      </c>
      <c r="D269">
        <f t="shared" si="56"/>
        <v>24</v>
      </c>
      <c r="E269">
        <f>INDEX(extract[ISSUE_AGE], 1)+D269-1</f>
        <v>71</v>
      </c>
      <c r="F269">
        <f>INDEX(mortality_0[PROBABILITY],MATCH(E269, mortality_0[AGE]))</f>
        <v>2.1420000000000002E-2</v>
      </c>
      <c r="G269">
        <f t="shared" si="57"/>
        <v>1.8027678663383728E-3</v>
      </c>
      <c r="H269">
        <f>INDEX(valuation_rate_0[rate],0+1)</f>
        <v>4.2500000000000003E-2</v>
      </c>
      <c r="I269">
        <f t="shared" si="58"/>
        <v>0.39610250038263217</v>
      </c>
      <c r="J269">
        <f>IF(A269&gt;0,J268+L268-M268-N268,INDEX(extract[FUND_VALUE], 1))</f>
        <v>9076.1493481962007</v>
      </c>
      <c r="K269">
        <f>IF((B269&lt;INDEX(extract[GUARANTEE_END], 1)),INDEX(extract[CURRENT_RATE], 1),INDEX(extract[MINIMUM_RATE], 1))</f>
        <v>0.01</v>
      </c>
      <c r="L269">
        <f t="shared" si="59"/>
        <v>7.5290118158268253</v>
      </c>
      <c r="M269">
        <f t="shared" si="60"/>
        <v>16.362190395016079</v>
      </c>
      <c r="N269">
        <f>IF((A269=0),INDEX(extract[AVAILABLE_FPWD], 1),(IF(MOD(C269, 12)=0,J269*INDEX(extract[FREE_PWD_PERCENT], 1),0)))</f>
        <v>0</v>
      </c>
      <c r="O269">
        <f>IF((D269&lt;=INDEX(surr_charge_sch_0[POLICY_YEAR],COUNTA(surr_charge_sch_0[POLICY_YEAR]))),INDEX(surr_charge_sch_0[SURRENDER_CHARGE_PERCENT],MATCH(D269, surr_charge_sch_0[POLICY_YEAR])),INDEX(surr_charge_sch_0[SURRENDER_CHARGE_PERCENT],COUNTA(surr_charge_sch_0[SURRENDER_CHARGE_PERCENT])))</f>
        <v>0</v>
      </c>
      <c r="P269">
        <f t="shared" si="61"/>
        <v>0</v>
      </c>
      <c r="Q269">
        <f t="shared" si="62"/>
        <v>9076.1493481962007</v>
      </c>
      <c r="R269">
        <f t="shared" si="63"/>
        <v>0</v>
      </c>
      <c r="S269">
        <f t="shared" si="64"/>
        <v>9076.1493481962007</v>
      </c>
      <c r="T269">
        <f t="shared" si="65"/>
        <v>3595.0854506667124</v>
      </c>
      <c r="U269">
        <f t="shared" si="66"/>
        <v>74359.843783110322</v>
      </c>
      <c r="V269">
        <f t="shared" si="67"/>
        <v>3659.1033644237577</v>
      </c>
      <c r="W269">
        <f t="shared" si="68"/>
        <v>81614.032598200793</v>
      </c>
      <c r="X269">
        <f t="shared" si="69"/>
        <v>96310.79063983573</v>
      </c>
    </row>
    <row r="270" spans="1:24" x14ac:dyDescent="0.3">
      <c r="A270">
        <v>268</v>
      </c>
      <c r="B270">
        <f>IF(A270&gt;0,EOMONTH(B269,1),INDEX(extract[VALUATION_DATE], 1))</f>
        <v>53447</v>
      </c>
      <c r="C270">
        <f>IF(A270=0,DAYS360(INDEX(extract[ISSUE_DATE], 1),B270)/30,C269+1)</f>
        <v>286</v>
      </c>
      <c r="D270">
        <f t="shared" si="56"/>
        <v>24</v>
      </c>
      <c r="E270">
        <f>INDEX(extract[ISSUE_AGE], 1)+D270-1</f>
        <v>71</v>
      </c>
      <c r="F270">
        <f>INDEX(mortality_0[PROBABILITY],MATCH(E270, mortality_0[AGE]))</f>
        <v>2.1420000000000002E-2</v>
      </c>
      <c r="G270">
        <f t="shared" si="57"/>
        <v>1.8027678663383728E-3</v>
      </c>
      <c r="H270">
        <f>INDEX(valuation_rate_0[rate],0+1)</f>
        <v>4.2500000000000003E-2</v>
      </c>
      <c r="I270">
        <f t="shared" si="58"/>
        <v>0.39473100946252909</v>
      </c>
      <c r="J270">
        <f>IF(A270&gt;0,J269+L269-M269-N269,INDEX(extract[FUND_VALUE], 1))</f>
        <v>9067.3161696170118</v>
      </c>
      <c r="K270">
        <f>IF((B270&lt;INDEX(extract[GUARANTEE_END], 1)),INDEX(extract[CURRENT_RATE], 1),INDEX(extract[MINIMUM_RATE], 1))</f>
        <v>0.01</v>
      </c>
      <c r="L270">
        <f t="shared" si="59"/>
        <v>7.5216843575245624</v>
      </c>
      <c r="M270">
        <f t="shared" si="60"/>
        <v>16.346266224515887</v>
      </c>
      <c r="N270">
        <f>IF((A270=0),INDEX(extract[AVAILABLE_FPWD], 1),(IF(MOD(C270, 12)=0,J270*INDEX(extract[FREE_PWD_PERCENT], 1),0)))</f>
        <v>0</v>
      </c>
      <c r="O270">
        <f>IF((D270&lt;=INDEX(surr_charge_sch_0[POLICY_YEAR],COUNTA(surr_charge_sch_0[POLICY_YEAR]))),INDEX(surr_charge_sch_0[SURRENDER_CHARGE_PERCENT],MATCH(D270, surr_charge_sch_0[POLICY_YEAR])),INDEX(surr_charge_sch_0[SURRENDER_CHARGE_PERCENT],COUNTA(surr_charge_sch_0[SURRENDER_CHARGE_PERCENT])))</f>
        <v>0</v>
      </c>
      <c r="P270">
        <f t="shared" si="61"/>
        <v>0</v>
      </c>
      <c r="Q270">
        <f t="shared" si="62"/>
        <v>9067.3161696170118</v>
      </c>
      <c r="R270">
        <f t="shared" si="63"/>
        <v>0</v>
      </c>
      <c r="S270">
        <f t="shared" si="64"/>
        <v>9067.3161696170118</v>
      </c>
      <c r="T270">
        <f t="shared" si="65"/>
        <v>3579.1508647488358</v>
      </c>
      <c r="U270">
        <f t="shared" si="66"/>
        <v>74359.843783110322</v>
      </c>
      <c r="V270">
        <f t="shared" si="67"/>
        <v>3665.5844689509604</v>
      </c>
      <c r="W270">
        <f t="shared" si="68"/>
        <v>81604.579116810113</v>
      </c>
      <c r="X270">
        <f t="shared" si="69"/>
        <v>96310.79063983573</v>
      </c>
    </row>
    <row r="271" spans="1:24" x14ac:dyDescent="0.3">
      <c r="A271">
        <v>269</v>
      </c>
      <c r="B271">
        <f>IF(A271&gt;0,EOMONTH(B270,1),INDEX(extract[VALUATION_DATE], 1))</f>
        <v>53478</v>
      </c>
      <c r="C271">
        <f>IF(A271=0,DAYS360(INDEX(extract[ISSUE_DATE], 1),B271)/30,C270+1)</f>
        <v>287</v>
      </c>
      <c r="D271">
        <f t="shared" si="56"/>
        <v>24</v>
      </c>
      <c r="E271">
        <f>INDEX(extract[ISSUE_AGE], 1)+D271-1</f>
        <v>71</v>
      </c>
      <c r="F271">
        <f>INDEX(mortality_0[PROBABILITY],MATCH(E271, mortality_0[AGE]))</f>
        <v>2.1420000000000002E-2</v>
      </c>
      <c r="G271">
        <f t="shared" si="57"/>
        <v>1.8027678663383728E-3</v>
      </c>
      <c r="H271">
        <f>INDEX(valuation_rate_0[rate],0+1)</f>
        <v>4.2500000000000003E-2</v>
      </c>
      <c r="I271">
        <f t="shared" si="58"/>
        <v>0.39336426728130575</v>
      </c>
      <c r="J271">
        <f>IF(A271&gt;0,J270+L270-M270-N270,INDEX(extract[FUND_VALUE], 1))</f>
        <v>9058.4915877500207</v>
      </c>
      <c r="K271">
        <f>IF((B271&lt;INDEX(extract[GUARANTEE_END], 1)),INDEX(extract[CURRENT_RATE], 1),INDEX(extract[MINIMUM_RATE], 1))</f>
        <v>0.01</v>
      </c>
      <c r="L271">
        <f t="shared" si="59"/>
        <v>7.5143640305227253</v>
      </c>
      <c r="M271">
        <f t="shared" si="60"/>
        <v>16.330357551892202</v>
      </c>
      <c r="N271">
        <f>IF((A271=0),INDEX(extract[AVAILABLE_FPWD], 1),(IF(MOD(C271, 12)=0,J271*INDEX(extract[FREE_PWD_PERCENT], 1),0)))</f>
        <v>0</v>
      </c>
      <c r="O271">
        <f>IF((D271&lt;=INDEX(surr_charge_sch_0[POLICY_YEAR],COUNTA(surr_charge_sch_0[POLICY_YEAR]))),INDEX(surr_charge_sch_0[SURRENDER_CHARGE_PERCENT],MATCH(D271, surr_charge_sch_0[POLICY_YEAR])),INDEX(surr_charge_sch_0[SURRENDER_CHARGE_PERCENT],COUNTA(surr_charge_sch_0[SURRENDER_CHARGE_PERCENT])))</f>
        <v>0</v>
      </c>
      <c r="P271">
        <f t="shared" si="61"/>
        <v>0</v>
      </c>
      <c r="Q271">
        <f t="shared" si="62"/>
        <v>9058.4915877500207</v>
      </c>
      <c r="R271">
        <f t="shared" si="63"/>
        <v>0</v>
      </c>
      <c r="S271">
        <f t="shared" si="64"/>
        <v>9058.4915877500207</v>
      </c>
      <c r="T271">
        <f t="shared" si="65"/>
        <v>3563.2869060891589</v>
      </c>
      <c r="U271">
        <f t="shared" si="66"/>
        <v>74359.843783110322</v>
      </c>
      <c r="V271">
        <f t="shared" si="67"/>
        <v>3672.0368471187066</v>
      </c>
      <c r="W271">
        <f t="shared" si="68"/>
        <v>81595.167536318186</v>
      </c>
      <c r="X271">
        <f t="shared" si="69"/>
        <v>96310.79063983573</v>
      </c>
    </row>
    <row r="272" spans="1:24" x14ac:dyDescent="0.3">
      <c r="A272">
        <v>270</v>
      </c>
      <c r="B272">
        <f>IF(A272&gt;0,EOMONTH(B271,1),INDEX(extract[VALUATION_DATE], 1))</f>
        <v>53508</v>
      </c>
      <c r="C272">
        <f>IF(A272=0,DAYS360(INDEX(extract[ISSUE_DATE], 1),B272)/30,C271+1)</f>
        <v>288</v>
      </c>
      <c r="D272">
        <f t="shared" si="56"/>
        <v>25</v>
      </c>
      <c r="E272">
        <f>INDEX(extract[ISSUE_AGE], 1)+D272-1</f>
        <v>72</v>
      </c>
      <c r="F272">
        <f>INDEX(mortality_0[PROBABILITY],MATCH(E272, mortality_0[AGE]))</f>
        <v>2.3661000000000001E-2</v>
      </c>
      <c r="G272">
        <f t="shared" si="57"/>
        <v>1.9934618113396363E-3</v>
      </c>
      <c r="H272">
        <f>INDEX(valuation_rate_0[rate],0+1)</f>
        <v>4.2500000000000003E-2</v>
      </c>
      <c r="I272">
        <f t="shared" si="58"/>
        <v>0.39200225739662148</v>
      </c>
      <c r="J272">
        <f>IF(A272&gt;0,J271+L271-M271-N271,INDEX(extract[FUND_VALUE], 1))</f>
        <v>9049.6755942286509</v>
      </c>
      <c r="K272">
        <f>IF((B272&lt;INDEX(extract[GUARANTEE_END], 1)),INDEX(extract[CURRENT_RATE], 1),INDEX(extract[MINIMUM_RATE], 1))</f>
        <v>0.01</v>
      </c>
      <c r="L272">
        <f t="shared" si="59"/>
        <v>7.5070508278809198</v>
      </c>
      <c r="M272">
        <f t="shared" si="60"/>
        <v>18.040182702107145</v>
      </c>
      <c r="N272">
        <f>IF((A272=0),INDEX(extract[AVAILABLE_FPWD], 1),(IF(MOD(C272, 12)=0,J272*INDEX(extract[FREE_PWD_PERCENT], 1),0)))</f>
        <v>904.96755942286518</v>
      </c>
      <c r="O272">
        <f>IF((D272&lt;=INDEX(surr_charge_sch_0[POLICY_YEAR],COUNTA(surr_charge_sch_0[POLICY_YEAR]))),INDEX(surr_charge_sch_0[SURRENDER_CHARGE_PERCENT],MATCH(D272, surr_charge_sch_0[POLICY_YEAR])),INDEX(surr_charge_sch_0[SURRENDER_CHARGE_PERCENT],COUNTA(surr_charge_sch_0[SURRENDER_CHARGE_PERCENT])))</f>
        <v>0</v>
      </c>
      <c r="P272">
        <f t="shared" si="61"/>
        <v>904.96755942286518</v>
      </c>
      <c r="Q272">
        <f t="shared" si="62"/>
        <v>8144.7080348057862</v>
      </c>
      <c r="R272">
        <f t="shared" si="63"/>
        <v>0</v>
      </c>
      <c r="S272">
        <f t="shared" si="64"/>
        <v>9049.6755942286509</v>
      </c>
      <c r="T272">
        <f t="shared" si="65"/>
        <v>3547.4932616447431</v>
      </c>
      <c r="U272">
        <f t="shared" si="66"/>
        <v>74359.843783110322</v>
      </c>
      <c r="V272">
        <f t="shared" si="67"/>
        <v>3678.4606262515485</v>
      </c>
      <c r="W272">
        <f t="shared" si="68"/>
        <v>81585.797671006614</v>
      </c>
      <c r="X272">
        <f t="shared" si="69"/>
        <v>96310.79063983573</v>
      </c>
    </row>
    <row r="273" spans="1:24" x14ac:dyDescent="0.3">
      <c r="A273">
        <v>271</v>
      </c>
      <c r="B273">
        <f>IF(A273&gt;0,EOMONTH(B272,1),INDEX(extract[VALUATION_DATE], 1))</f>
        <v>53539</v>
      </c>
      <c r="C273">
        <f>IF(A273=0,DAYS360(INDEX(extract[ISSUE_DATE], 1),B273)/30,C272+1)</f>
        <v>289</v>
      </c>
      <c r="D273">
        <f t="shared" si="56"/>
        <v>25</v>
      </c>
      <c r="E273">
        <f>INDEX(extract[ISSUE_AGE], 1)+D273-1</f>
        <v>72</v>
      </c>
      <c r="F273">
        <f>INDEX(mortality_0[PROBABILITY],MATCH(E273, mortality_0[AGE]))</f>
        <v>2.3661000000000001E-2</v>
      </c>
      <c r="G273">
        <f t="shared" si="57"/>
        <v>1.9934618113396363E-3</v>
      </c>
      <c r="H273">
        <f>INDEX(valuation_rate_0[rate],0+1)</f>
        <v>4.2500000000000003E-2</v>
      </c>
      <c r="I273">
        <f t="shared" si="58"/>
        <v>0.39064496342306659</v>
      </c>
      <c r="J273">
        <f>IF(A273&gt;0,J272+L272-M272-N272,INDEX(extract[FUND_VALUE], 1))</f>
        <v>8134.1749029315597</v>
      </c>
      <c r="K273">
        <f>IF((B273&lt;INDEX(extract[GUARANTEE_END], 1)),INDEX(extract[CURRENT_RATE], 1),INDEX(extract[MINIMUM_RATE], 1))</f>
        <v>0.01</v>
      </c>
      <c r="L273">
        <f t="shared" si="59"/>
        <v>6.7476081107397228</v>
      </c>
      <c r="M273">
        <f t="shared" si="60"/>
        <v>16.215167035751357</v>
      </c>
      <c r="N273">
        <f>IF((A273=0),INDEX(extract[AVAILABLE_FPWD], 1),(IF(MOD(C273, 12)=0,J273*INDEX(extract[FREE_PWD_PERCENT], 1),0)))</f>
        <v>0</v>
      </c>
      <c r="O273">
        <f>IF((D273&lt;=INDEX(surr_charge_sch_0[POLICY_YEAR],COUNTA(surr_charge_sch_0[POLICY_YEAR]))),INDEX(surr_charge_sch_0[SURRENDER_CHARGE_PERCENT],MATCH(D273, surr_charge_sch_0[POLICY_YEAR])),INDEX(surr_charge_sch_0[SURRENDER_CHARGE_PERCENT],COUNTA(surr_charge_sch_0[SURRENDER_CHARGE_PERCENT])))</f>
        <v>0</v>
      </c>
      <c r="P273">
        <f t="shared" si="61"/>
        <v>0</v>
      </c>
      <c r="Q273">
        <f t="shared" si="62"/>
        <v>8134.1749029315597</v>
      </c>
      <c r="R273">
        <f t="shared" si="63"/>
        <v>0</v>
      </c>
      <c r="S273">
        <f t="shared" si="64"/>
        <v>8134.1749029315597</v>
      </c>
      <c r="T273">
        <f t="shared" si="65"/>
        <v>3177.5744574325254</v>
      </c>
      <c r="U273">
        <f t="shared" si="66"/>
        <v>74714.593109274792</v>
      </c>
      <c r="V273">
        <f t="shared" si="67"/>
        <v>3685.532418594622</v>
      </c>
      <c r="W273">
        <f t="shared" si="68"/>
        <v>81577.699985301937</v>
      </c>
      <c r="X273">
        <f t="shared" si="69"/>
        <v>96310.79063983573</v>
      </c>
    </row>
    <row r="274" spans="1:24" x14ac:dyDescent="0.3">
      <c r="A274">
        <v>272</v>
      </c>
      <c r="B274">
        <f>IF(A274&gt;0,EOMONTH(B273,1),INDEX(extract[VALUATION_DATE], 1))</f>
        <v>53570</v>
      </c>
      <c r="C274">
        <f>IF(A274=0,DAYS360(INDEX(extract[ISSUE_DATE], 1),B274)/30,C273+1)</f>
        <v>290</v>
      </c>
      <c r="D274">
        <f t="shared" si="56"/>
        <v>25</v>
      </c>
      <c r="E274">
        <f>INDEX(extract[ISSUE_AGE], 1)+D274-1</f>
        <v>72</v>
      </c>
      <c r="F274">
        <f>INDEX(mortality_0[PROBABILITY],MATCH(E274, mortality_0[AGE]))</f>
        <v>2.3661000000000001E-2</v>
      </c>
      <c r="G274">
        <f t="shared" si="57"/>
        <v>1.9934618113396363E-3</v>
      </c>
      <c r="H274">
        <f>INDEX(valuation_rate_0[rate],0+1)</f>
        <v>4.2500000000000003E-2</v>
      </c>
      <c r="I274">
        <f t="shared" si="58"/>
        <v>0.38929236903196535</v>
      </c>
      <c r="J274">
        <f>IF(A274&gt;0,J273+L273-M273-N273,INDEX(extract[FUND_VALUE], 1))</f>
        <v>8124.7073440065478</v>
      </c>
      <c r="K274">
        <f>IF((B274&lt;INDEX(extract[GUARANTEE_END], 1)),INDEX(extract[CURRENT_RATE], 1),INDEX(extract[MINIMUM_RATE], 1))</f>
        <v>0.01</v>
      </c>
      <c r="L274">
        <f t="shared" si="59"/>
        <v>6.7397544097616073</v>
      </c>
      <c r="M274">
        <f t="shared" si="60"/>
        <v>16.196293818587737</v>
      </c>
      <c r="N274">
        <f>IF((A274=0),INDEX(extract[AVAILABLE_FPWD], 1),(IF(MOD(C274, 12)=0,J274*INDEX(extract[FREE_PWD_PERCENT], 1),0)))</f>
        <v>0</v>
      </c>
      <c r="O274">
        <f>IF((D274&lt;=INDEX(surr_charge_sch_0[POLICY_YEAR],COUNTA(surr_charge_sch_0[POLICY_YEAR]))),INDEX(surr_charge_sch_0[SURRENDER_CHARGE_PERCENT],MATCH(D274, surr_charge_sch_0[POLICY_YEAR])),INDEX(surr_charge_sch_0[SURRENDER_CHARGE_PERCENT],COUNTA(surr_charge_sch_0[SURRENDER_CHARGE_PERCENT])))</f>
        <v>0</v>
      </c>
      <c r="P274">
        <f t="shared" si="61"/>
        <v>0</v>
      </c>
      <c r="Q274">
        <f t="shared" si="62"/>
        <v>8124.7073440065478</v>
      </c>
      <c r="R274">
        <f t="shared" si="63"/>
        <v>0</v>
      </c>
      <c r="S274">
        <f t="shared" si="64"/>
        <v>8124.7073440065478</v>
      </c>
      <c r="T274">
        <f t="shared" si="65"/>
        <v>3162.8865696397161</v>
      </c>
      <c r="U274">
        <f t="shared" si="66"/>
        <v>74714.593109274792</v>
      </c>
      <c r="V274">
        <f t="shared" si="67"/>
        <v>3691.866791928202</v>
      </c>
      <c r="W274">
        <f t="shared" si="68"/>
        <v>81569.346470842705</v>
      </c>
      <c r="X274">
        <f t="shared" si="69"/>
        <v>96310.79063983573</v>
      </c>
    </row>
    <row r="275" spans="1:24" x14ac:dyDescent="0.3">
      <c r="A275">
        <v>273</v>
      </c>
      <c r="B275">
        <f>IF(A275&gt;0,EOMONTH(B274,1),INDEX(extract[VALUATION_DATE], 1))</f>
        <v>53600</v>
      </c>
      <c r="C275">
        <f>IF(A275=0,DAYS360(INDEX(extract[ISSUE_DATE], 1),B275)/30,C274+1)</f>
        <v>291</v>
      </c>
      <c r="D275">
        <f t="shared" si="56"/>
        <v>25</v>
      </c>
      <c r="E275">
        <f>INDEX(extract[ISSUE_AGE], 1)+D275-1</f>
        <v>72</v>
      </c>
      <c r="F275">
        <f>INDEX(mortality_0[PROBABILITY],MATCH(E275, mortality_0[AGE]))</f>
        <v>2.3661000000000001E-2</v>
      </c>
      <c r="G275">
        <f t="shared" si="57"/>
        <v>1.9934618113396363E-3</v>
      </c>
      <c r="H275">
        <f>INDEX(valuation_rate_0[rate],0+1)</f>
        <v>4.2500000000000003E-2</v>
      </c>
      <c r="I275">
        <f t="shared" si="58"/>
        <v>0.38794445795117943</v>
      </c>
      <c r="J275">
        <f>IF(A275&gt;0,J274+L274-M274-N274,INDEX(extract[FUND_VALUE], 1))</f>
        <v>8115.2508045977211</v>
      </c>
      <c r="K275">
        <f>IF((B275&lt;INDEX(extract[GUARANTEE_END], 1)),INDEX(extract[CURRENT_RATE], 1),INDEX(extract[MINIMUM_RATE], 1))</f>
        <v>0.01</v>
      </c>
      <c r="L275">
        <f t="shared" si="59"/>
        <v>6.731909849892169</v>
      </c>
      <c r="M275">
        <f t="shared" si="60"/>
        <v>16.177442568408814</v>
      </c>
      <c r="N275">
        <f>IF((A275=0),INDEX(extract[AVAILABLE_FPWD], 1),(IF(MOD(C275, 12)=0,J275*INDEX(extract[FREE_PWD_PERCENT], 1),0)))</f>
        <v>0</v>
      </c>
      <c r="O275">
        <f>IF((D275&lt;=INDEX(surr_charge_sch_0[POLICY_YEAR],COUNTA(surr_charge_sch_0[POLICY_YEAR]))),INDEX(surr_charge_sch_0[SURRENDER_CHARGE_PERCENT],MATCH(D275, surr_charge_sch_0[POLICY_YEAR])),INDEX(surr_charge_sch_0[SURRENDER_CHARGE_PERCENT],COUNTA(surr_charge_sch_0[SURRENDER_CHARGE_PERCENT])))</f>
        <v>0</v>
      </c>
      <c r="P275">
        <f t="shared" si="61"/>
        <v>0</v>
      </c>
      <c r="Q275">
        <f t="shared" si="62"/>
        <v>8115.2508045977211</v>
      </c>
      <c r="R275">
        <f t="shared" si="63"/>
        <v>0</v>
      </c>
      <c r="S275">
        <f t="shared" si="64"/>
        <v>8115.2508045977211</v>
      </c>
      <c r="T275">
        <f t="shared" si="65"/>
        <v>3148.2665745275358</v>
      </c>
      <c r="U275">
        <f t="shared" si="66"/>
        <v>74714.593109274792</v>
      </c>
      <c r="V275">
        <f t="shared" si="67"/>
        <v>3698.1718855183776</v>
      </c>
      <c r="W275">
        <f t="shared" si="68"/>
        <v>81561.031569320694</v>
      </c>
      <c r="X275">
        <f t="shared" si="69"/>
        <v>96310.79063983573</v>
      </c>
    </row>
    <row r="276" spans="1:24" x14ac:dyDescent="0.3">
      <c r="A276">
        <v>274</v>
      </c>
      <c r="B276">
        <f>IF(A276&gt;0,EOMONTH(B275,1),INDEX(extract[VALUATION_DATE], 1))</f>
        <v>53631</v>
      </c>
      <c r="C276">
        <f>IF(A276=0,DAYS360(INDEX(extract[ISSUE_DATE], 1),B276)/30,C275+1)</f>
        <v>292</v>
      </c>
      <c r="D276">
        <f t="shared" si="56"/>
        <v>25</v>
      </c>
      <c r="E276">
        <f>INDEX(extract[ISSUE_AGE], 1)+D276-1</f>
        <v>72</v>
      </c>
      <c r="F276">
        <f>INDEX(mortality_0[PROBABILITY],MATCH(E276, mortality_0[AGE]))</f>
        <v>2.3661000000000001E-2</v>
      </c>
      <c r="G276">
        <f t="shared" si="57"/>
        <v>1.9934618113396363E-3</v>
      </c>
      <c r="H276">
        <f>INDEX(valuation_rate_0[rate],0+1)</f>
        <v>4.2500000000000003E-2</v>
      </c>
      <c r="I276">
        <f t="shared" si="58"/>
        <v>0.38660121396491226</v>
      </c>
      <c r="J276">
        <f>IF(A276&gt;0,J275+L275-M275-N275,INDEX(extract[FUND_VALUE], 1))</f>
        <v>8105.8052718792042</v>
      </c>
      <c r="K276">
        <f>IF((B276&lt;INDEX(extract[GUARANTEE_END], 1)),INDEX(extract[CURRENT_RATE], 1),INDEX(extract[MINIMUM_RATE], 1))</f>
        <v>0.01</v>
      </c>
      <c r="L276">
        <f t="shared" si="59"/>
        <v>6.7240744204918554</v>
      </c>
      <c r="M276">
        <f t="shared" si="60"/>
        <v>16.158613259646692</v>
      </c>
      <c r="N276">
        <f>IF((A276=0),INDEX(extract[AVAILABLE_FPWD], 1),(IF(MOD(C276, 12)=0,J276*INDEX(extract[FREE_PWD_PERCENT], 1),0)))</f>
        <v>0</v>
      </c>
      <c r="O276">
        <f>IF((D276&lt;=INDEX(surr_charge_sch_0[POLICY_YEAR],COUNTA(surr_charge_sch_0[POLICY_YEAR]))),INDEX(surr_charge_sch_0[SURRENDER_CHARGE_PERCENT],MATCH(D276, surr_charge_sch_0[POLICY_YEAR])),INDEX(surr_charge_sch_0[SURRENDER_CHARGE_PERCENT],COUNTA(surr_charge_sch_0[SURRENDER_CHARGE_PERCENT])))</f>
        <v>0</v>
      </c>
      <c r="P276">
        <f t="shared" si="61"/>
        <v>0</v>
      </c>
      <c r="Q276">
        <f t="shared" si="62"/>
        <v>8105.8052718792042</v>
      </c>
      <c r="R276">
        <f t="shared" si="63"/>
        <v>0</v>
      </c>
      <c r="S276">
        <f t="shared" si="64"/>
        <v>8105.8052718792042</v>
      </c>
      <c r="T276">
        <f t="shared" si="65"/>
        <v>3133.7141582716858</v>
      </c>
      <c r="U276">
        <f t="shared" si="66"/>
        <v>74714.593109274792</v>
      </c>
      <c r="V276">
        <f t="shared" si="67"/>
        <v>3704.4478347066151</v>
      </c>
      <c r="W276">
        <f t="shared" si="68"/>
        <v>81552.755102253097</v>
      </c>
      <c r="X276">
        <f t="shared" si="69"/>
        <v>96310.79063983573</v>
      </c>
    </row>
    <row r="277" spans="1:24" x14ac:dyDescent="0.3">
      <c r="A277">
        <v>275</v>
      </c>
      <c r="B277">
        <f>IF(A277&gt;0,EOMONTH(B276,1),INDEX(extract[VALUATION_DATE], 1))</f>
        <v>53661</v>
      </c>
      <c r="C277">
        <f>IF(A277=0,DAYS360(INDEX(extract[ISSUE_DATE], 1),B277)/30,C276+1)</f>
        <v>293</v>
      </c>
      <c r="D277">
        <f t="shared" si="56"/>
        <v>25</v>
      </c>
      <c r="E277">
        <f>INDEX(extract[ISSUE_AGE], 1)+D277-1</f>
        <v>72</v>
      </c>
      <c r="F277">
        <f>INDEX(mortality_0[PROBABILITY],MATCH(E277, mortality_0[AGE]))</f>
        <v>2.3661000000000001E-2</v>
      </c>
      <c r="G277">
        <f t="shared" si="57"/>
        <v>1.9934618113396363E-3</v>
      </c>
      <c r="H277">
        <f>INDEX(valuation_rate_0[rate],0+1)</f>
        <v>4.2500000000000003E-2</v>
      </c>
      <c r="I277">
        <f t="shared" si="58"/>
        <v>0.38526262091351393</v>
      </c>
      <c r="J277">
        <f>IF(A277&gt;0,J276+L276-M276-N276,INDEX(extract[FUND_VALUE], 1))</f>
        <v>8096.3707330400493</v>
      </c>
      <c r="K277">
        <f>IF((B277&lt;INDEX(extract[GUARANTEE_END], 1)),INDEX(extract[CURRENT_RATE], 1),INDEX(extract[MINIMUM_RATE], 1))</f>
        <v>0.01</v>
      </c>
      <c r="L277">
        <f t="shared" si="59"/>
        <v>6.7162481109334973</v>
      </c>
      <c r="M277">
        <f t="shared" si="60"/>
        <v>16.139805866763236</v>
      </c>
      <c r="N277">
        <f>IF((A277=0),INDEX(extract[AVAILABLE_FPWD], 1),(IF(MOD(C277, 12)=0,J277*INDEX(extract[FREE_PWD_PERCENT], 1),0)))</f>
        <v>0</v>
      </c>
      <c r="O277">
        <f>IF((D277&lt;=INDEX(surr_charge_sch_0[POLICY_YEAR],COUNTA(surr_charge_sch_0[POLICY_YEAR]))),INDEX(surr_charge_sch_0[SURRENDER_CHARGE_PERCENT],MATCH(D277, surr_charge_sch_0[POLICY_YEAR])),INDEX(surr_charge_sch_0[SURRENDER_CHARGE_PERCENT],COUNTA(surr_charge_sch_0[SURRENDER_CHARGE_PERCENT])))</f>
        <v>0</v>
      </c>
      <c r="P277">
        <f t="shared" si="61"/>
        <v>0</v>
      </c>
      <c r="Q277">
        <f t="shared" si="62"/>
        <v>8096.3707330400493</v>
      </c>
      <c r="R277">
        <f t="shared" si="63"/>
        <v>0</v>
      </c>
      <c r="S277">
        <f t="shared" si="64"/>
        <v>8096.3707330400493</v>
      </c>
      <c r="T277">
        <f t="shared" si="65"/>
        <v>3119.2290084984775</v>
      </c>
      <c r="U277">
        <f t="shared" si="66"/>
        <v>74714.593109274792</v>
      </c>
      <c r="V277">
        <f t="shared" si="67"/>
        <v>3710.6947742087841</v>
      </c>
      <c r="W277">
        <f t="shared" si="68"/>
        <v>81544.516891982043</v>
      </c>
      <c r="X277">
        <f t="shared" si="69"/>
        <v>96310.79063983573</v>
      </c>
    </row>
    <row r="278" spans="1:24" x14ac:dyDescent="0.3">
      <c r="A278">
        <v>276</v>
      </c>
      <c r="B278">
        <f>IF(A278&gt;0,EOMONTH(B277,1),INDEX(extract[VALUATION_DATE], 1))</f>
        <v>53692</v>
      </c>
      <c r="C278">
        <f>IF(A278=0,DAYS360(INDEX(extract[ISSUE_DATE], 1),B278)/30,C277+1)</f>
        <v>294</v>
      </c>
      <c r="D278">
        <f t="shared" si="56"/>
        <v>25</v>
      </c>
      <c r="E278">
        <f>INDEX(extract[ISSUE_AGE], 1)+D278-1</f>
        <v>72</v>
      </c>
      <c r="F278">
        <f>INDEX(mortality_0[PROBABILITY],MATCH(E278, mortality_0[AGE]))</f>
        <v>2.3661000000000001E-2</v>
      </c>
      <c r="G278">
        <f t="shared" si="57"/>
        <v>1.9934618113396363E-3</v>
      </c>
      <c r="H278">
        <f>INDEX(valuation_rate_0[rate],0+1)</f>
        <v>4.2500000000000003E-2</v>
      </c>
      <c r="I278">
        <f t="shared" si="58"/>
        <v>0.38392866269328663</v>
      </c>
      <c r="J278">
        <f>IF(A278&gt;0,J277+L277-M277-N277,INDEX(extract[FUND_VALUE], 1))</f>
        <v>8086.9471752842201</v>
      </c>
      <c r="K278">
        <f>IF((B278&lt;INDEX(extract[GUARANTEE_END], 1)),INDEX(extract[CURRENT_RATE], 1),INDEX(extract[MINIMUM_RATE], 1))</f>
        <v>0.01</v>
      </c>
      <c r="L278">
        <f t="shared" si="59"/>
        <v>6.7084309106022948</v>
      </c>
      <c r="M278">
        <f t="shared" si="60"/>
        <v>16.121020364250036</v>
      </c>
      <c r="N278">
        <f>IF((A278=0),INDEX(extract[AVAILABLE_FPWD], 1),(IF(MOD(C278, 12)=0,J278*INDEX(extract[FREE_PWD_PERCENT], 1),0)))</f>
        <v>0</v>
      </c>
      <c r="O278">
        <f>IF((D278&lt;=INDEX(surr_charge_sch_0[POLICY_YEAR],COUNTA(surr_charge_sch_0[POLICY_YEAR]))),INDEX(surr_charge_sch_0[SURRENDER_CHARGE_PERCENT],MATCH(D278, surr_charge_sch_0[POLICY_YEAR])),INDEX(surr_charge_sch_0[SURRENDER_CHARGE_PERCENT],COUNTA(surr_charge_sch_0[SURRENDER_CHARGE_PERCENT])))</f>
        <v>0</v>
      </c>
      <c r="P278">
        <f t="shared" si="61"/>
        <v>0</v>
      </c>
      <c r="Q278">
        <f t="shared" si="62"/>
        <v>8086.9471752842201</v>
      </c>
      <c r="R278">
        <f t="shared" si="63"/>
        <v>0</v>
      </c>
      <c r="S278">
        <f t="shared" si="64"/>
        <v>8086.9471752842201</v>
      </c>
      <c r="T278">
        <f t="shared" si="65"/>
        <v>3104.8108142781225</v>
      </c>
      <c r="U278">
        <f t="shared" si="66"/>
        <v>74714.593109274792</v>
      </c>
      <c r="V278">
        <f t="shared" si="67"/>
        <v>3716.9128381180485</v>
      </c>
      <c r="W278">
        <f t="shared" si="68"/>
        <v>81536.316761670969</v>
      </c>
      <c r="X278">
        <f t="shared" si="69"/>
        <v>96310.79063983573</v>
      </c>
    </row>
    <row r="279" spans="1:24" x14ac:dyDescent="0.3">
      <c r="A279">
        <v>277</v>
      </c>
      <c r="B279">
        <f>IF(A279&gt;0,EOMONTH(B278,1),INDEX(extract[VALUATION_DATE], 1))</f>
        <v>53723</v>
      </c>
      <c r="C279">
        <f>IF(A279=0,DAYS360(INDEX(extract[ISSUE_DATE], 1),B279)/30,C278+1)</f>
        <v>295</v>
      </c>
      <c r="D279">
        <f t="shared" si="56"/>
        <v>25</v>
      </c>
      <c r="E279">
        <f>INDEX(extract[ISSUE_AGE], 1)+D279-1</f>
        <v>72</v>
      </c>
      <c r="F279">
        <f>INDEX(mortality_0[PROBABILITY],MATCH(E279, mortality_0[AGE]))</f>
        <v>2.3661000000000001E-2</v>
      </c>
      <c r="G279">
        <f t="shared" si="57"/>
        <v>1.9934618113396363E-3</v>
      </c>
      <c r="H279">
        <f>INDEX(valuation_rate_0[rate],0+1)</f>
        <v>4.2500000000000003E-2</v>
      </c>
      <c r="I279">
        <f t="shared" si="58"/>
        <v>0.38259932325629115</v>
      </c>
      <c r="J279">
        <f>IF(A279&gt;0,J278+L278-M278-N278,INDEX(extract[FUND_VALUE], 1))</f>
        <v>8077.5345858305718</v>
      </c>
      <c r="K279">
        <f>IF((B279&lt;INDEX(extract[GUARANTEE_END], 1)),INDEX(extract[CURRENT_RATE], 1),INDEX(extract[MINIMUM_RATE], 1))</f>
        <v>0.01</v>
      </c>
      <c r="L279">
        <f t="shared" si="59"/>
        <v>6.7006228088958011</v>
      </c>
      <c r="M279">
        <f t="shared" si="60"/>
        <v>16.102256726628372</v>
      </c>
      <c r="N279">
        <f>IF((A279=0),INDEX(extract[AVAILABLE_FPWD], 1),(IF(MOD(C279, 12)=0,J279*INDEX(extract[FREE_PWD_PERCENT], 1),0)))</f>
        <v>0</v>
      </c>
      <c r="O279">
        <f>IF((D279&lt;=INDEX(surr_charge_sch_0[POLICY_YEAR],COUNTA(surr_charge_sch_0[POLICY_YEAR]))),INDEX(surr_charge_sch_0[SURRENDER_CHARGE_PERCENT],MATCH(D279, surr_charge_sch_0[POLICY_YEAR])),INDEX(surr_charge_sch_0[SURRENDER_CHARGE_PERCENT],COUNTA(surr_charge_sch_0[SURRENDER_CHARGE_PERCENT])))</f>
        <v>0</v>
      </c>
      <c r="P279">
        <f t="shared" si="61"/>
        <v>0</v>
      </c>
      <c r="Q279">
        <f t="shared" si="62"/>
        <v>8077.5345858305718</v>
      </c>
      <c r="R279">
        <f t="shared" si="63"/>
        <v>0</v>
      </c>
      <c r="S279">
        <f t="shared" si="64"/>
        <v>8077.5345858305718</v>
      </c>
      <c r="T279">
        <f t="shared" si="65"/>
        <v>3090.4592661180627</v>
      </c>
      <c r="U279">
        <f t="shared" si="66"/>
        <v>74714.593109274792</v>
      </c>
      <c r="V279">
        <f t="shared" si="67"/>
        <v>3723.1021599077462</v>
      </c>
      <c r="W279">
        <f t="shared" si="68"/>
        <v>81528.154535300608</v>
      </c>
      <c r="X279">
        <f t="shared" si="69"/>
        <v>96310.79063983573</v>
      </c>
    </row>
    <row r="280" spans="1:24" x14ac:dyDescent="0.3">
      <c r="A280">
        <v>278</v>
      </c>
      <c r="B280">
        <f>IF(A280&gt;0,EOMONTH(B279,1),INDEX(extract[VALUATION_DATE], 1))</f>
        <v>53751</v>
      </c>
      <c r="C280">
        <f>IF(A280=0,DAYS360(INDEX(extract[ISSUE_DATE], 1),B280)/30,C279+1)</f>
        <v>296</v>
      </c>
      <c r="D280">
        <f t="shared" si="56"/>
        <v>25</v>
      </c>
      <c r="E280">
        <f>INDEX(extract[ISSUE_AGE], 1)+D280-1</f>
        <v>72</v>
      </c>
      <c r="F280">
        <f>INDEX(mortality_0[PROBABILITY],MATCH(E280, mortality_0[AGE]))</f>
        <v>2.3661000000000001E-2</v>
      </c>
      <c r="G280">
        <f t="shared" si="57"/>
        <v>1.9934618113396363E-3</v>
      </c>
      <c r="H280">
        <f>INDEX(valuation_rate_0[rate],0+1)</f>
        <v>4.2500000000000003E-2</v>
      </c>
      <c r="I280">
        <f t="shared" si="58"/>
        <v>0.38127458661015362</v>
      </c>
      <c r="J280">
        <f>IF(A280&gt;0,J279+L279-M279-N279,INDEX(extract[FUND_VALUE], 1))</f>
        <v>8068.1329519128394</v>
      </c>
      <c r="K280">
        <f>IF((B280&lt;INDEX(extract[GUARANTEE_END], 1)),INDEX(extract[CURRENT_RATE], 1),INDEX(extract[MINIMUM_RATE], 1))</f>
        <v>0.01</v>
      </c>
      <c r="L280">
        <f t="shared" si="59"/>
        <v>6.6928237952239122</v>
      </c>
      <c r="M280">
        <f t="shared" si="60"/>
        <v>16.083514928449176</v>
      </c>
      <c r="N280">
        <f>IF((A280=0),INDEX(extract[AVAILABLE_FPWD], 1),(IF(MOD(C280, 12)=0,J280*INDEX(extract[FREE_PWD_PERCENT], 1),0)))</f>
        <v>0</v>
      </c>
      <c r="O280">
        <f>IF((D280&lt;=INDEX(surr_charge_sch_0[POLICY_YEAR],COUNTA(surr_charge_sch_0[POLICY_YEAR]))),INDEX(surr_charge_sch_0[SURRENDER_CHARGE_PERCENT],MATCH(D280, surr_charge_sch_0[POLICY_YEAR])),INDEX(surr_charge_sch_0[SURRENDER_CHARGE_PERCENT],COUNTA(surr_charge_sch_0[SURRENDER_CHARGE_PERCENT])))</f>
        <v>0</v>
      </c>
      <c r="P280">
        <f t="shared" si="61"/>
        <v>0</v>
      </c>
      <c r="Q280">
        <f t="shared" si="62"/>
        <v>8068.1329519128394</v>
      </c>
      <c r="R280">
        <f t="shared" si="63"/>
        <v>0</v>
      </c>
      <c r="S280">
        <f t="shared" si="64"/>
        <v>8068.1329519128394</v>
      </c>
      <c r="T280">
        <f t="shared" si="65"/>
        <v>3076.1740559563264</v>
      </c>
      <c r="U280">
        <f t="shared" si="66"/>
        <v>74714.593109274792</v>
      </c>
      <c r="V280">
        <f t="shared" si="67"/>
        <v>3729.2628724342535</v>
      </c>
      <c r="W280">
        <f t="shared" si="68"/>
        <v>81520.030037665376</v>
      </c>
      <c r="X280">
        <f t="shared" si="69"/>
        <v>96310.79063983573</v>
      </c>
    </row>
    <row r="281" spans="1:24" x14ac:dyDescent="0.3">
      <c r="A281">
        <v>279</v>
      </c>
      <c r="B281">
        <f>IF(A281&gt;0,EOMONTH(B280,1),INDEX(extract[VALUATION_DATE], 1))</f>
        <v>53782</v>
      </c>
      <c r="C281">
        <f>IF(A281=0,DAYS360(INDEX(extract[ISSUE_DATE], 1),B281)/30,C280+1)</f>
        <v>297</v>
      </c>
      <c r="D281">
        <f t="shared" si="56"/>
        <v>25</v>
      </c>
      <c r="E281">
        <f>INDEX(extract[ISSUE_AGE], 1)+D281-1</f>
        <v>72</v>
      </c>
      <c r="F281">
        <f>INDEX(mortality_0[PROBABILITY],MATCH(E281, mortality_0[AGE]))</f>
        <v>2.3661000000000001E-2</v>
      </c>
      <c r="G281">
        <f t="shared" si="57"/>
        <v>1.9934618113396363E-3</v>
      </c>
      <c r="H281">
        <f>INDEX(valuation_rate_0[rate],0+1)</f>
        <v>4.2500000000000003E-2</v>
      </c>
      <c r="I281">
        <f t="shared" si="58"/>
        <v>0.37995443681787322</v>
      </c>
      <c r="J281">
        <f>IF(A281&gt;0,J280+L280-M280-N280,INDEX(extract[FUND_VALUE], 1))</f>
        <v>8058.7422607796143</v>
      </c>
      <c r="K281">
        <f>IF((B281&lt;INDEX(extract[GUARANTEE_END], 1)),INDEX(extract[CURRENT_RATE], 1),INDEX(extract[MINIMUM_RATE], 1))</f>
        <v>0.01</v>
      </c>
      <c r="L281">
        <f t="shared" si="59"/>
        <v>6.6850338590088496</v>
      </c>
      <c r="M281">
        <f t="shared" si="60"/>
        <v>16.064794944293006</v>
      </c>
      <c r="N281">
        <f>IF((A281=0),INDEX(extract[AVAILABLE_FPWD], 1),(IF(MOD(C281, 12)=0,J281*INDEX(extract[FREE_PWD_PERCENT], 1),0)))</f>
        <v>0</v>
      </c>
      <c r="O281">
        <f>IF((D281&lt;=INDEX(surr_charge_sch_0[POLICY_YEAR],COUNTA(surr_charge_sch_0[POLICY_YEAR]))),INDEX(surr_charge_sch_0[SURRENDER_CHARGE_PERCENT],MATCH(D281, surr_charge_sch_0[POLICY_YEAR])),INDEX(surr_charge_sch_0[SURRENDER_CHARGE_PERCENT],COUNTA(surr_charge_sch_0[SURRENDER_CHARGE_PERCENT])))</f>
        <v>0</v>
      </c>
      <c r="P281">
        <f t="shared" si="61"/>
        <v>0</v>
      </c>
      <c r="Q281">
        <f t="shared" si="62"/>
        <v>8058.7422607796143</v>
      </c>
      <c r="R281">
        <f t="shared" si="63"/>
        <v>0</v>
      </c>
      <c r="S281">
        <f t="shared" si="64"/>
        <v>8058.7422607796143</v>
      </c>
      <c r="T281">
        <f t="shared" si="65"/>
        <v>3061.9548771549125</v>
      </c>
      <c r="U281">
        <f t="shared" si="66"/>
        <v>74714.593109274792</v>
      </c>
      <c r="V281">
        <f t="shared" si="67"/>
        <v>3735.3951079398362</v>
      </c>
      <c r="W281">
        <f t="shared" si="68"/>
        <v>81511.943094369548</v>
      </c>
      <c r="X281">
        <f t="shared" si="69"/>
        <v>96310.79063983573</v>
      </c>
    </row>
    <row r="282" spans="1:24" x14ac:dyDescent="0.3">
      <c r="A282">
        <v>280</v>
      </c>
      <c r="B282">
        <f>IF(A282&gt;0,EOMONTH(B281,1),INDEX(extract[VALUATION_DATE], 1))</f>
        <v>53812</v>
      </c>
      <c r="C282">
        <f>IF(A282=0,DAYS360(INDEX(extract[ISSUE_DATE], 1),B282)/30,C281+1)</f>
        <v>298</v>
      </c>
      <c r="D282">
        <f t="shared" si="56"/>
        <v>25</v>
      </c>
      <c r="E282">
        <f>INDEX(extract[ISSUE_AGE], 1)+D282-1</f>
        <v>72</v>
      </c>
      <c r="F282">
        <f>INDEX(mortality_0[PROBABILITY],MATCH(E282, mortality_0[AGE]))</f>
        <v>2.3661000000000001E-2</v>
      </c>
      <c r="G282">
        <f t="shared" si="57"/>
        <v>1.9934618113396363E-3</v>
      </c>
      <c r="H282">
        <f>INDEX(valuation_rate_0[rate],0+1)</f>
        <v>4.2500000000000003E-2</v>
      </c>
      <c r="I282">
        <f t="shared" si="58"/>
        <v>0.37863885799763047</v>
      </c>
      <c r="J282">
        <f>IF(A282&gt;0,J281+L281-M281-N281,INDEX(extract[FUND_VALUE], 1))</f>
        <v>8049.3624996943299</v>
      </c>
      <c r="K282">
        <f>IF((B282&lt;INDEX(extract[GUARANTEE_END], 1)),INDEX(extract[CURRENT_RATE], 1),INDEX(extract[MINIMUM_RATE], 1))</f>
        <v>0.01</v>
      </c>
      <c r="L282">
        <f t="shared" si="59"/>
        <v>6.6772529896851447</v>
      </c>
      <c r="M282">
        <f t="shared" si="60"/>
        <v>16.046096748770001</v>
      </c>
      <c r="N282">
        <f>IF((A282=0),INDEX(extract[AVAILABLE_FPWD], 1),(IF(MOD(C282, 12)=0,J282*INDEX(extract[FREE_PWD_PERCENT], 1),0)))</f>
        <v>0</v>
      </c>
      <c r="O282">
        <f>IF((D282&lt;=INDEX(surr_charge_sch_0[POLICY_YEAR],COUNTA(surr_charge_sch_0[POLICY_YEAR]))),INDEX(surr_charge_sch_0[SURRENDER_CHARGE_PERCENT],MATCH(D282, surr_charge_sch_0[POLICY_YEAR])),INDEX(surr_charge_sch_0[SURRENDER_CHARGE_PERCENT],COUNTA(surr_charge_sch_0[SURRENDER_CHARGE_PERCENT])))</f>
        <v>0</v>
      </c>
      <c r="P282">
        <f t="shared" si="61"/>
        <v>0</v>
      </c>
      <c r="Q282">
        <f t="shared" si="62"/>
        <v>8049.3624996943299</v>
      </c>
      <c r="R282">
        <f t="shared" si="63"/>
        <v>0</v>
      </c>
      <c r="S282">
        <f t="shared" si="64"/>
        <v>8049.3624996943299</v>
      </c>
      <c r="T282">
        <f t="shared" si="65"/>
        <v>3047.8014244932133</v>
      </c>
      <c r="U282">
        <f t="shared" si="66"/>
        <v>74714.593109274792</v>
      </c>
      <c r="V282">
        <f t="shared" si="67"/>
        <v>3741.4989980554897</v>
      </c>
      <c r="W282">
        <f t="shared" si="68"/>
        <v>81503.893531823502</v>
      </c>
      <c r="X282">
        <f t="shared" si="69"/>
        <v>96310.79063983573</v>
      </c>
    </row>
    <row r="283" spans="1:24" x14ac:dyDescent="0.3">
      <c r="A283">
        <v>281</v>
      </c>
      <c r="B283">
        <f>IF(A283&gt;0,EOMONTH(B282,1),INDEX(extract[VALUATION_DATE], 1))</f>
        <v>53843</v>
      </c>
      <c r="C283">
        <f>IF(A283=0,DAYS360(INDEX(extract[ISSUE_DATE], 1),B283)/30,C282+1)</f>
        <v>299</v>
      </c>
      <c r="D283">
        <f t="shared" si="56"/>
        <v>25</v>
      </c>
      <c r="E283">
        <f>INDEX(extract[ISSUE_AGE], 1)+D283-1</f>
        <v>72</v>
      </c>
      <c r="F283">
        <f>INDEX(mortality_0[PROBABILITY],MATCH(E283, mortality_0[AGE]))</f>
        <v>2.3661000000000001E-2</v>
      </c>
      <c r="G283">
        <f t="shared" si="57"/>
        <v>1.9934618113396363E-3</v>
      </c>
      <c r="H283">
        <f>INDEX(valuation_rate_0[rate],0+1)</f>
        <v>4.2500000000000003E-2</v>
      </c>
      <c r="I283">
        <f t="shared" si="58"/>
        <v>0.37732783432259609</v>
      </c>
      <c r="J283">
        <f>IF(A283&gt;0,J282+L282-M282-N282,INDEX(extract[FUND_VALUE], 1))</f>
        <v>8039.9936559352454</v>
      </c>
      <c r="K283">
        <f>IF((B283&lt;INDEX(extract[GUARANTEE_END], 1)),INDEX(extract[CURRENT_RATE], 1),INDEX(extract[MINIMUM_RATE], 1))</f>
        <v>0.01</v>
      </c>
      <c r="L283">
        <f t="shared" si="59"/>
        <v>6.6694811766996303</v>
      </c>
      <c r="M283">
        <f t="shared" si="60"/>
        <v>16.027420316519859</v>
      </c>
      <c r="N283">
        <f>IF((A283=0),INDEX(extract[AVAILABLE_FPWD], 1),(IF(MOD(C283, 12)=0,J283*INDEX(extract[FREE_PWD_PERCENT], 1),0)))</f>
        <v>0</v>
      </c>
      <c r="O283">
        <f>IF((D283&lt;=INDEX(surr_charge_sch_0[POLICY_YEAR],COUNTA(surr_charge_sch_0[POLICY_YEAR]))),INDEX(surr_charge_sch_0[SURRENDER_CHARGE_PERCENT],MATCH(D283, surr_charge_sch_0[POLICY_YEAR])),INDEX(surr_charge_sch_0[SURRENDER_CHARGE_PERCENT],COUNTA(surr_charge_sch_0[SURRENDER_CHARGE_PERCENT])))</f>
        <v>0</v>
      </c>
      <c r="P283">
        <f t="shared" si="61"/>
        <v>0</v>
      </c>
      <c r="Q283">
        <f t="shared" si="62"/>
        <v>8039.9936559352454</v>
      </c>
      <c r="R283">
        <f t="shared" si="63"/>
        <v>0</v>
      </c>
      <c r="S283">
        <f t="shared" si="64"/>
        <v>8039.9936559352454</v>
      </c>
      <c r="T283">
        <f t="shared" si="65"/>
        <v>3033.7133941614579</v>
      </c>
      <c r="U283">
        <f t="shared" si="66"/>
        <v>74714.593109274792</v>
      </c>
      <c r="V283">
        <f t="shared" si="67"/>
        <v>3747.5746738037633</v>
      </c>
      <c r="W283">
        <f t="shared" si="68"/>
        <v>81495.881177240022</v>
      </c>
      <c r="X283">
        <f t="shared" si="69"/>
        <v>96310.79063983573</v>
      </c>
    </row>
    <row r="284" spans="1:24" x14ac:dyDescent="0.3">
      <c r="A284">
        <v>282</v>
      </c>
      <c r="B284">
        <f>IF(A284&gt;0,EOMONTH(B283,1),INDEX(extract[VALUATION_DATE], 1))</f>
        <v>53873</v>
      </c>
      <c r="C284">
        <f>IF(A284=0,DAYS360(INDEX(extract[ISSUE_DATE], 1),B284)/30,C283+1)</f>
        <v>300</v>
      </c>
      <c r="D284">
        <f t="shared" si="56"/>
        <v>26</v>
      </c>
      <c r="E284">
        <f>INDEX(extract[ISSUE_AGE], 1)+D284-1</f>
        <v>73</v>
      </c>
      <c r="F284">
        <f>INDEX(mortality_0[PROBABILITY],MATCH(E284, mortality_0[AGE]))</f>
        <v>2.6120999999999998E-2</v>
      </c>
      <c r="G284">
        <f t="shared" si="57"/>
        <v>2.2032536852807372E-3</v>
      </c>
      <c r="H284">
        <f>INDEX(valuation_rate_0[rate],0+1)</f>
        <v>4.2500000000000003E-2</v>
      </c>
      <c r="I284">
        <f t="shared" si="58"/>
        <v>0.37602135002074066</v>
      </c>
      <c r="J284">
        <f>IF(A284&gt;0,J283+L283-M283-N283,INDEX(extract[FUND_VALUE], 1))</f>
        <v>8030.6357167954247</v>
      </c>
      <c r="K284">
        <f>IF((B284&lt;INDEX(extract[GUARANTEE_END], 1)),INDEX(extract[CURRENT_RATE], 1),INDEX(extract[MINIMUM_RATE], 1))</f>
        <v>0.01</v>
      </c>
      <c r="L284">
        <f t="shared" si="59"/>
        <v>6.6617184095114172</v>
      </c>
      <c r="M284">
        <f t="shared" si="60"/>
        <v>17.693527738176634</v>
      </c>
      <c r="N284">
        <f>IF((A284=0),INDEX(extract[AVAILABLE_FPWD], 1),(IF(MOD(C284, 12)=0,J284*INDEX(extract[FREE_PWD_PERCENT], 1),0)))</f>
        <v>803.06357167954252</v>
      </c>
      <c r="O284">
        <f>IF((D284&lt;=INDEX(surr_charge_sch_0[POLICY_YEAR],COUNTA(surr_charge_sch_0[POLICY_YEAR]))),INDEX(surr_charge_sch_0[SURRENDER_CHARGE_PERCENT],MATCH(D284, surr_charge_sch_0[POLICY_YEAR])),INDEX(surr_charge_sch_0[SURRENDER_CHARGE_PERCENT],COUNTA(surr_charge_sch_0[SURRENDER_CHARGE_PERCENT])))</f>
        <v>0</v>
      </c>
      <c r="P284">
        <f t="shared" si="61"/>
        <v>803.06357167954252</v>
      </c>
      <c r="Q284">
        <f t="shared" si="62"/>
        <v>7227.5721451158824</v>
      </c>
      <c r="R284">
        <f t="shared" si="63"/>
        <v>0</v>
      </c>
      <c r="S284">
        <f t="shared" si="64"/>
        <v>8030.6357167954247</v>
      </c>
      <c r="T284">
        <f t="shared" si="65"/>
        <v>3019.6904837541938</v>
      </c>
      <c r="U284">
        <f t="shared" si="66"/>
        <v>74714.593109274792</v>
      </c>
      <c r="V284">
        <f t="shared" si="67"/>
        <v>3753.6222656015739</v>
      </c>
      <c r="W284">
        <f t="shared" si="68"/>
        <v>81487.905858630562</v>
      </c>
      <c r="X284">
        <f t="shared" si="69"/>
        <v>96310.79063983573</v>
      </c>
    </row>
    <row r="285" spans="1:24" x14ac:dyDescent="0.3">
      <c r="A285">
        <v>283</v>
      </c>
      <c r="B285">
        <f>IF(A285&gt;0,EOMONTH(B284,1),INDEX(extract[VALUATION_DATE], 1))</f>
        <v>53904</v>
      </c>
      <c r="C285">
        <f>IF(A285=0,DAYS360(INDEX(extract[ISSUE_DATE], 1),B285)/30,C284+1)</f>
        <v>301</v>
      </c>
      <c r="D285">
        <f t="shared" si="56"/>
        <v>26</v>
      </c>
      <c r="E285">
        <f>INDEX(extract[ISSUE_AGE], 1)+D285-1</f>
        <v>73</v>
      </c>
      <c r="F285">
        <f>INDEX(mortality_0[PROBABILITY],MATCH(E285, mortality_0[AGE]))</f>
        <v>2.6120999999999998E-2</v>
      </c>
      <c r="G285">
        <f t="shared" si="57"/>
        <v>2.2032536852807372E-3</v>
      </c>
      <c r="H285">
        <f>INDEX(valuation_rate_0[rate],0+1)</f>
        <v>4.2500000000000003E-2</v>
      </c>
      <c r="I285">
        <f t="shared" si="58"/>
        <v>0.37471938937464483</v>
      </c>
      <c r="J285">
        <f>IF(A285&gt;0,J284+L284-M284-N284,INDEX(extract[FUND_VALUE], 1))</f>
        <v>7216.5403357872174</v>
      </c>
      <c r="K285">
        <f>IF((B285&lt;INDEX(extract[GUARANTEE_END], 1)),INDEX(extract[CURRENT_RATE], 1),INDEX(extract[MINIMUM_RATE], 1))</f>
        <v>0.01</v>
      </c>
      <c r="L285">
        <f t="shared" si="59"/>
        <v>5.9863952622519481</v>
      </c>
      <c r="M285">
        <f t="shared" si="60"/>
        <v>15.899869089800275</v>
      </c>
      <c r="N285">
        <f>IF((A285=0),INDEX(extract[AVAILABLE_FPWD], 1),(IF(MOD(C285, 12)=0,J285*INDEX(extract[FREE_PWD_PERCENT], 1),0)))</f>
        <v>0</v>
      </c>
      <c r="O285">
        <f>IF((D285&lt;=INDEX(surr_charge_sch_0[POLICY_YEAR],COUNTA(surr_charge_sch_0[POLICY_YEAR]))),INDEX(surr_charge_sch_0[SURRENDER_CHARGE_PERCENT],MATCH(D285, surr_charge_sch_0[POLICY_YEAR])),INDEX(surr_charge_sch_0[SURRENDER_CHARGE_PERCENT],COUNTA(surr_charge_sch_0[SURRENDER_CHARGE_PERCENT])))</f>
        <v>0</v>
      </c>
      <c r="P285">
        <f t="shared" si="61"/>
        <v>0</v>
      </c>
      <c r="Q285">
        <f t="shared" si="62"/>
        <v>7216.5403357872174</v>
      </c>
      <c r="R285">
        <f t="shared" si="63"/>
        <v>0</v>
      </c>
      <c r="S285">
        <f t="shared" si="64"/>
        <v>7216.5403357872174</v>
      </c>
      <c r="T285">
        <f t="shared" si="65"/>
        <v>2704.1775880236805</v>
      </c>
      <c r="U285">
        <f t="shared" si="66"/>
        <v>75016.562157650216</v>
      </c>
      <c r="V285">
        <f t="shared" si="67"/>
        <v>3760.2754097883126</v>
      </c>
      <c r="W285">
        <f t="shared" si="68"/>
        <v>81481.015155462213</v>
      </c>
      <c r="X285">
        <f t="shared" si="69"/>
        <v>96310.79063983573</v>
      </c>
    </row>
    <row r="286" spans="1:24" x14ac:dyDescent="0.3">
      <c r="A286">
        <v>284</v>
      </c>
      <c r="B286">
        <f>IF(A286&gt;0,EOMONTH(B285,1),INDEX(extract[VALUATION_DATE], 1))</f>
        <v>53935</v>
      </c>
      <c r="C286">
        <f>IF(A286=0,DAYS360(INDEX(extract[ISSUE_DATE], 1),B286)/30,C285+1)</f>
        <v>302</v>
      </c>
      <c r="D286">
        <f t="shared" si="56"/>
        <v>26</v>
      </c>
      <c r="E286">
        <f>INDEX(extract[ISSUE_AGE], 1)+D286-1</f>
        <v>73</v>
      </c>
      <c r="F286">
        <f>INDEX(mortality_0[PROBABILITY],MATCH(E286, mortality_0[AGE]))</f>
        <v>2.6120999999999998E-2</v>
      </c>
      <c r="G286">
        <f t="shared" si="57"/>
        <v>2.2032536852807372E-3</v>
      </c>
      <c r="H286">
        <f>INDEX(valuation_rate_0[rate],0+1)</f>
        <v>4.2500000000000003E-2</v>
      </c>
      <c r="I286">
        <f t="shared" si="58"/>
        <v>0.3734219367213103</v>
      </c>
      <c r="J286">
        <f>IF(A286&gt;0,J285+L285-M285-N285,INDEX(extract[FUND_VALUE], 1))</f>
        <v>7206.6268619596685</v>
      </c>
      <c r="K286">
        <f>IF((B286&lt;INDEX(extract[GUARANTEE_END], 1)),INDEX(extract[CURRENT_RATE], 1),INDEX(extract[MINIMUM_RATE], 1))</f>
        <v>0.01</v>
      </c>
      <c r="L286">
        <f t="shared" si="59"/>
        <v>5.9781716578664232</v>
      </c>
      <c r="M286">
        <f t="shared" si="60"/>
        <v>15.878027192055795</v>
      </c>
      <c r="N286">
        <f>IF((A286=0),INDEX(extract[AVAILABLE_FPWD], 1),(IF(MOD(C286, 12)=0,J286*INDEX(extract[FREE_PWD_PERCENT], 1),0)))</f>
        <v>0</v>
      </c>
      <c r="O286">
        <f>IF((D286&lt;=INDEX(surr_charge_sch_0[POLICY_YEAR],COUNTA(surr_charge_sch_0[POLICY_YEAR]))),INDEX(surr_charge_sch_0[SURRENDER_CHARGE_PERCENT],MATCH(D286, surr_charge_sch_0[POLICY_YEAR])),INDEX(surr_charge_sch_0[SURRENDER_CHARGE_PERCENT],COUNTA(surr_charge_sch_0[SURRENDER_CHARGE_PERCENT])))</f>
        <v>0</v>
      </c>
      <c r="P286">
        <f t="shared" si="61"/>
        <v>0</v>
      </c>
      <c r="Q286">
        <f t="shared" si="62"/>
        <v>7206.6268619596685</v>
      </c>
      <c r="R286">
        <f t="shared" si="63"/>
        <v>0</v>
      </c>
      <c r="S286">
        <f t="shared" si="64"/>
        <v>7206.6268619596685</v>
      </c>
      <c r="T286">
        <f t="shared" si="65"/>
        <v>2691.1125600207984</v>
      </c>
      <c r="U286">
        <f t="shared" si="66"/>
        <v>75016.562157650216</v>
      </c>
      <c r="V286">
        <f t="shared" si="67"/>
        <v>3766.2333990247794</v>
      </c>
      <c r="W286">
        <f t="shared" si="68"/>
        <v>81473.908116695806</v>
      </c>
      <c r="X286">
        <f t="shared" si="69"/>
        <v>96310.79063983573</v>
      </c>
    </row>
    <row r="287" spans="1:24" x14ac:dyDescent="0.3">
      <c r="A287">
        <v>285</v>
      </c>
      <c r="B287">
        <f>IF(A287&gt;0,EOMONTH(B286,1),INDEX(extract[VALUATION_DATE], 1))</f>
        <v>53965</v>
      </c>
      <c r="C287">
        <f>IF(A287=0,DAYS360(INDEX(extract[ISSUE_DATE], 1),B287)/30,C286+1)</f>
        <v>303</v>
      </c>
      <c r="D287">
        <f t="shared" si="56"/>
        <v>26</v>
      </c>
      <c r="E287">
        <f>INDEX(extract[ISSUE_AGE], 1)+D287-1</f>
        <v>73</v>
      </c>
      <c r="F287">
        <f>INDEX(mortality_0[PROBABILITY],MATCH(E287, mortality_0[AGE]))</f>
        <v>2.6120999999999998E-2</v>
      </c>
      <c r="G287">
        <f t="shared" si="57"/>
        <v>2.2032536852807372E-3</v>
      </c>
      <c r="H287">
        <f>INDEX(valuation_rate_0[rate],0+1)</f>
        <v>4.2500000000000003E-2</v>
      </c>
      <c r="I287">
        <f t="shared" si="58"/>
        <v>0.37212897645197129</v>
      </c>
      <c r="J287">
        <f>IF(A287&gt;0,J286+L286-M286-N286,INDEX(extract[FUND_VALUE], 1))</f>
        <v>7196.727006425479</v>
      </c>
      <c r="K287">
        <f>IF((B287&lt;INDEX(extract[GUARANTEE_END], 1)),INDEX(extract[CURRENT_RATE], 1),INDEX(extract[MINIMUM_RATE], 1))</f>
        <v>0.01</v>
      </c>
      <c r="L287">
        <f t="shared" si="59"/>
        <v>5.9699593503742925</v>
      </c>
      <c r="M287">
        <f t="shared" si="60"/>
        <v>15.856215298866344</v>
      </c>
      <c r="N287">
        <f>IF((A287=0),INDEX(extract[AVAILABLE_FPWD], 1),(IF(MOD(C287, 12)=0,J287*INDEX(extract[FREE_PWD_PERCENT], 1),0)))</f>
        <v>0</v>
      </c>
      <c r="O287">
        <f>IF((D287&lt;=INDEX(surr_charge_sch_0[POLICY_YEAR],COUNTA(surr_charge_sch_0[POLICY_YEAR]))),INDEX(surr_charge_sch_0[SURRENDER_CHARGE_PERCENT],MATCH(D287, surr_charge_sch_0[POLICY_YEAR])),INDEX(surr_charge_sch_0[SURRENDER_CHARGE_PERCENT],COUNTA(surr_charge_sch_0[SURRENDER_CHARGE_PERCENT])))</f>
        <v>0</v>
      </c>
      <c r="P287">
        <f t="shared" si="61"/>
        <v>0</v>
      </c>
      <c r="Q287">
        <f t="shared" si="62"/>
        <v>7196.727006425479</v>
      </c>
      <c r="R287">
        <f t="shared" si="63"/>
        <v>0</v>
      </c>
      <c r="S287">
        <f t="shared" si="64"/>
        <v>7196.727006425479</v>
      </c>
      <c r="T287">
        <f t="shared" si="65"/>
        <v>2678.1106547053728</v>
      </c>
      <c r="U287">
        <f t="shared" si="66"/>
        <v>75016.562157650216</v>
      </c>
      <c r="V287">
        <f t="shared" si="67"/>
        <v>3772.1626026901504</v>
      </c>
      <c r="W287">
        <f t="shared" si="68"/>
        <v>81466.835415045745</v>
      </c>
      <c r="X287">
        <f t="shared" si="69"/>
        <v>96310.79063983573</v>
      </c>
    </row>
    <row r="288" spans="1:24" x14ac:dyDescent="0.3">
      <c r="A288">
        <v>286</v>
      </c>
      <c r="B288">
        <f>IF(A288&gt;0,EOMONTH(B287,1),INDEX(extract[VALUATION_DATE], 1))</f>
        <v>53996</v>
      </c>
      <c r="C288">
        <f>IF(A288=0,DAYS360(INDEX(extract[ISSUE_DATE], 1),B288)/30,C287+1)</f>
        <v>304</v>
      </c>
      <c r="D288">
        <f t="shared" si="56"/>
        <v>26</v>
      </c>
      <c r="E288">
        <f>INDEX(extract[ISSUE_AGE], 1)+D288-1</f>
        <v>73</v>
      </c>
      <c r="F288">
        <f>INDEX(mortality_0[PROBABILITY],MATCH(E288, mortality_0[AGE]))</f>
        <v>2.6120999999999998E-2</v>
      </c>
      <c r="G288">
        <f t="shared" si="57"/>
        <v>2.2032536852807372E-3</v>
      </c>
      <c r="H288">
        <f>INDEX(valuation_rate_0[rate],0+1)</f>
        <v>4.2500000000000003E-2</v>
      </c>
      <c r="I288">
        <f t="shared" si="58"/>
        <v>0.37084049301190686</v>
      </c>
      <c r="J288">
        <f>IF(A288&gt;0,J287+L287-M287-N287,INDEX(extract[FUND_VALUE], 1))</f>
        <v>7186.8407504769875</v>
      </c>
      <c r="K288">
        <f>IF((B288&lt;INDEX(extract[GUARANTEE_END], 1)),INDEX(extract[CURRENT_RATE], 1),INDEX(extract[MINIMUM_RATE], 1))</f>
        <v>0.01</v>
      </c>
      <c r="L288">
        <f t="shared" si="59"/>
        <v>5.961758324256837</v>
      </c>
      <c r="M288">
        <f t="shared" si="60"/>
        <v>15.834433369014201</v>
      </c>
      <c r="N288">
        <f>IF((A288=0),INDEX(extract[AVAILABLE_FPWD], 1),(IF(MOD(C288, 12)=0,J288*INDEX(extract[FREE_PWD_PERCENT], 1),0)))</f>
        <v>0</v>
      </c>
      <c r="O288">
        <f>IF((D288&lt;=INDEX(surr_charge_sch_0[POLICY_YEAR],COUNTA(surr_charge_sch_0[POLICY_YEAR]))),INDEX(surr_charge_sch_0[SURRENDER_CHARGE_PERCENT],MATCH(D288, surr_charge_sch_0[POLICY_YEAR])),INDEX(surr_charge_sch_0[SURRENDER_CHARGE_PERCENT],COUNTA(surr_charge_sch_0[SURRENDER_CHARGE_PERCENT])))</f>
        <v>0</v>
      </c>
      <c r="P288">
        <f t="shared" si="61"/>
        <v>0</v>
      </c>
      <c r="Q288">
        <f t="shared" si="62"/>
        <v>7186.8407504769875</v>
      </c>
      <c r="R288">
        <f t="shared" si="63"/>
        <v>0</v>
      </c>
      <c r="S288">
        <f t="shared" si="64"/>
        <v>7186.8407504769875</v>
      </c>
      <c r="T288">
        <f t="shared" si="65"/>
        <v>2665.1715671049487</v>
      </c>
      <c r="U288">
        <f t="shared" si="66"/>
        <v>75016.562157650216</v>
      </c>
      <c r="V288">
        <f t="shared" si="67"/>
        <v>3778.0631598597197</v>
      </c>
      <c r="W288">
        <f t="shared" si="68"/>
        <v>81459.796884614887</v>
      </c>
      <c r="X288">
        <f t="shared" si="69"/>
        <v>96310.79063983573</v>
      </c>
    </row>
    <row r="289" spans="1:24" x14ac:dyDescent="0.3">
      <c r="A289">
        <v>287</v>
      </c>
      <c r="B289">
        <f>IF(A289&gt;0,EOMONTH(B288,1),INDEX(extract[VALUATION_DATE], 1))</f>
        <v>54026</v>
      </c>
      <c r="C289">
        <f>IF(A289=0,DAYS360(INDEX(extract[ISSUE_DATE], 1),B289)/30,C288+1)</f>
        <v>305</v>
      </c>
      <c r="D289">
        <f t="shared" si="56"/>
        <v>26</v>
      </c>
      <c r="E289">
        <f>INDEX(extract[ISSUE_AGE], 1)+D289-1</f>
        <v>73</v>
      </c>
      <c r="F289">
        <f>INDEX(mortality_0[PROBABILITY],MATCH(E289, mortality_0[AGE]))</f>
        <v>2.6120999999999998E-2</v>
      </c>
      <c r="G289">
        <f t="shared" si="57"/>
        <v>2.2032536852807372E-3</v>
      </c>
      <c r="H289">
        <f>INDEX(valuation_rate_0[rate],0+1)</f>
        <v>4.2500000000000003E-2</v>
      </c>
      <c r="I289">
        <f t="shared" si="58"/>
        <v>0.36955647090025379</v>
      </c>
      <c r="J289">
        <f>IF(A289&gt;0,J288+L288-M288-N288,INDEX(extract[FUND_VALUE], 1))</f>
        <v>7176.9680754322308</v>
      </c>
      <c r="K289">
        <f>IF((B289&lt;INDEX(extract[GUARANTEE_END], 1)),INDEX(extract[CURRENT_RATE], 1),INDEX(extract[MINIMUM_RATE], 1))</f>
        <v>0.01</v>
      </c>
      <c r="L289">
        <f t="shared" si="59"/>
        <v>5.9535685640166571</v>
      </c>
      <c r="M289">
        <f t="shared" si="60"/>
        <v>15.812681361338262</v>
      </c>
      <c r="N289">
        <f>IF((A289=0),INDEX(extract[AVAILABLE_FPWD], 1),(IF(MOD(C289, 12)=0,J289*INDEX(extract[FREE_PWD_PERCENT], 1),0)))</f>
        <v>0</v>
      </c>
      <c r="O289">
        <f>IF((D289&lt;=INDEX(surr_charge_sch_0[POLICY_YEAR],COUNTA(surr_charge_sch_0[POLICY_YEAR]))),INDEX(surr_charge_sch_0[SURRENDER_CHARGE_PERCENT],MATCH(D289, surr_charge_sch_0[POLICY_YEAR])),INDEX(surr_charge_sch_0[SURRENDER_CHARGE_PERCENT],COUNTA(surr_charge_sch_0[SURRENDER_CHARGE_PERCENT])))</f>
        <v>0</v>
      </c>
      <c r="P289">
        <f t="shared" si="61"/>
        <v>0</v>
      </c>
      <c r="Q289">
        <f t="shared" si="62"/>
        <v>7176.9680754322308</v>
      </c>
      <c r="R289">
        <f t="shared" si="63"/>
        <v>0</v>
      </c>
      <c r="S289">
        <f t="shared" si="64"/>
        <v>7176.9680754322308</v>
      </c>
      <c r="T289">
        <f t="shared" si="65"/>
        <v>2652.2949937205217</v>
      </c>
      <c r="U289">
        <f t="shared" si="66"/>
        <v>75016.562157650216</v>
      </c>
      <c r="V289">
        <f t="shared" si="67"/>
        <v>3783.935208936849</v>
      </c>
      <c r="W289">
        <f t="shared" si="68"/>
        <v>81452.792360307591</v>
      </c>
      <c r="X289">
        <f t="shared" si="69"/>
        <v>96310.79063983573</v>
      </c>
    </row>
    <row r="290" spans="1:24" x14ac:dyDescent="0.3">
      <c r="A290">
        <v>288</v>
      </c>
      <c r="B290">
        <f>IF(A290&gt;0,EOMONTH(B289,1),INDEX(extract[VALUATION_DATE], 1))</f>
        <v>54057</v>
      </c>
      <c r="C290">
        <f>IF(A290=0,DAYS360(INDEX(extract[ISSUE_DATE], 1),B290)/30,C289+1)</f>
        <v>306</v>
      </c>
      <c r="D290">
        <f t="shared" si="56"/>
        <v>26</v>
      </c>
      <c r="E290">
        <f>INDEX(extract[ISSUE_AGE], 1)+D290-1</f>
        <v>73</v>
      </c>
      <c r="F290">
        <f>INDEX(mortality_0[PROBABILITY],MATCH(E290, mortality_0[AGE]))</f>
        <v>2.6120999999999998E-2</v>
      </c>
      <c r="G290">
        <f t="shared" si="57"/>
        <v>2.2032536852807372E-3</v>
      </c>
      <c r="H290">
        <f>INDEX(valuation_rate_0[rate],0+1)</f>
        <v>4.2500000000000003E-2</v>
      </c>
      <c r="I290">
        <f t="shared" si="58"/>
        <v>0.36827689466981994</v>
      </c>
      <c r="J290">
        <f>IF(A290&gt;0,J289+L289-M289-N289,INDEX(extract[FUND_VALUE], 1))</f>
        <v>7167.1089626349094</v>
      </c>
      <c r="K290">
        <f>IF((B290&lt;INDEX(extract[GUARANTEE_END], 1)),INDEX(extract[CURRENT_RATE], 1),INDEX(extract[MINIMUM_RATE], 1))</f>
        <v>0.01</v>
      </c>
      <c r="L290">
        <f t="shared" si="59"/>
        <v>5.9453900541776417</v>
      </c>
      <c r="M290">
        <f t="shared" si="60"/>
        <v>15.790959234733965</v>
      </c>
      <c r="N290">
        <f>IF((A290=0),INDEX(extract[AVAILABLE_FPWD], 1),(IF(MOD(C290, 12)=0,J290*INDEX(extract[FREE_PWD_PERCENT], 1),0)))</f>
        <v>0</v>
      </c>
      <c r="O290">
        <f>IF((D290&lt;=INDEX(surr_charge_sch_0[POLICY_YEAR],COUNTA(surr_charge_sch_0[POLICY_YEAR]))),INDEX(surr_charge_sch_0[SURRENDER_CHARGE_PERCENT],MATCH(D290, surr_charge_sch_0[POLICY_YEAR])),INDEX(surr_charge_sch_0[SURRENDER_CHARGE_PERCENT],COUNTA(surr_charge_sch_0[SURRENDER_CHARGE_PERCENT])))</f>
        <v>0</v>
      </c>
      <c r="P290">
        <f t="shared" si="61"/>
        <v>0</v>
      </c>
      <c r="Q290">
        <f t="shared" si="62"/>
        <v>7167.1089626349094</v>
      </c>
      <c r="R290">
        <f t="shared" si="63"/>
        <v>0</v>
      </c>
      <c r="S290">
        <f t="shared" si="64"/>
        <v>7167.1089626349094</v>
      </c>
      <c r="T290">
        <f t="shared" si="65"/>
        <v>2639.480632519419</v>
      </c>
      <c r="U290">
        <f t="shared" si="66"/>
        <v>75016.562157650216</v>
      </c>
      <c r="V290">
        <f t="shared" si="67"/>
        <v>3789.7788876562154</v>
      </c>
      <c r="W290">
        <f t="shared" si="68"/>
        <v>81445.82167782585</v>
      </c>
      <c r="X290">
        <f t="shared" si="69"/>
        <v>96310.79063983573</v>
      </c>
    </row>
    <row r="291" spans="1:24" x14ac:dyDescent="0.3">
      <c r="A291">
        <v>289</v>
      </c>
      <c r="B291">
        <f>IF(A291&gt;0,EOMONTH(B290,1),INDEX(extract[VALUATION_DATE], 1))</f>
        <v>54088</v>
      </c>
      <c r="C291">
        <f>IF(A291=0,DAYS360(INDEX(extract[ISSUE_DATE], 1),B291)/30,C290+1)</f>
        <v>307</v>
      </c>
      <c r="D291">
        <f t="shared" si="56"/>
        <v>26</v>
      </c>
      <c r="E291">
        <f>INDEX(extract[ISSUE_AGE], 1)+D291-1</f>
        <v>73</v>
      </c>
      <c r="F291">
        <f>INDEX(mortality_0[PROBABILITY],MATCH(E291, mortality_0[AGE]))</f>
        <v>2.6120999999999998E-2</v>
      </c>
      <c r="G291">
        <f t="shared" si="57"/>
        <v>2.2032536852807372E-3</v>
      </c>
      <c r="H291">
        <f>INDEX(valuation_rate_0[rate],0+1)</f>
        <v>4.2500000000000003E-2</v>
      </c>
      <c r="I291">
        <f t="shared" si="58"/>
        <v>0.36700174892689857</v>
      </c>
      <c r="J291">
        <f>IF(A291&gt;0,J290+L290-M290-N290,INDEX(extract[FUND_VALUE], 1))</f>
        <v>7157.2633934543528</v>
      </c>
      <c r="K291">
        <f>IF((B291&lt;INDEX(extract[GUARANTEE_END], 1)),INDEX(extract[CURRENT_RATE], 1),INDEX(extract[MINIMUM_RATE], 1))</f>
        <v>0.01</v>
      </c>
      <c r="L291">
        <f t="shared" si="59"/>
        <v>5.9372227792849381</v>
      </c>
      <c r="M291">
        <f t="shared" si="60"/>
        <v>15.769266948153218</v>
      </c>
      <c r="N291">
        <f>IF((A291=0),INDEX(extract[AVAILABLE_FPWD], 1),(IF(MOD(C291, 12)=0,J291*INDEX(extract[FREE_PWD_PERCENT], 1),0)))</f>
        <v>0</v>
      </c>
      <c r="O291">
        <f>IF((D291&lt;=INDEX(surr_charge_sch_0[POLICY_YEAR],COUNTA(surr_charge_sch_0[POLICY_YEAR]))),INDEX(surr_charge_sch_0[SURRENDER_CHARGE_PERCENT],MATCH(D291, surr_charge_sch_0[POLICY_YEAR])),INDEX(surr_charge_sch_0[SURRENDER_CHARGE_PERCENT],COUNTA(surr_charge_sch_0[SURRENDER_CHARGE_PERCENT])))</f>
        <v>0</v>
      </c>
      <c r="P291">
        <f t="shared" si="61"/>
        <v>0</v>
      </c>
      <c r="Q291">
        <f t="shared" si="62"/>
        <v>7157.2633934543528</v>
      </c>
      <c r="R291">
        <f t="shared" si="63"/>
        <v>0</v>
      </c>
      <c r="S291">
        <f t="shared" si="64"/>
        <v>7157.2633934543528</v>
      </c>
      <c r="T291">
        <f t="shared" si="65"/>
        <v>2626.7281829282165</v>
      </c>
      <c r="U291">
        <f t="shared" si="66"/>
        <v>75016.562157650216</v>
      </c>
      <c r="V291">
        <f t="shared" si="67"/>
        <v>3795.5943330870409</v>
      </c>
      <c r="W291">
        <f t="shared" si="68"/>
        <v>81438.884673665467</v>
      </c>
      <c r="X291">
        <f t="shared" si="69"/>
        <v>96310.79063983573</v>
      </c>
    </row>
    <row r="292" spans="1:24" x14ac:dyDescent="0.3">
      <c r="A292">
        <v>290</v>
      </c>
      <c r="B292">
        <f>IF(A292&gt;0,EOMONTH(B291,1),INDEX(extract[VALUATION_DATE], 1))</f>
        <v>54117</v>
      </c>
      <c r="C292">
        <f>IF(A292=0,DAYS360(INDEX(extract[ISSUE_DATE], 1),B292)/30,C291+1)</f>
        <v>308</v>
      </c>
      <c r="D292">
        <f t="shared" si="56"/>
        <v>26</v>
      </c>
      <c r="E292">
        <f>INDEX(extract[ISSUE_AGE], 1)+D292-1</f>
        <v>73</v>
      </c>
      <c r="F292">
        <f>INDEX(mortality_0[PROBABILITY],MATCH(E292, mortality_0[AGE]))</f>
        <v>2.6120999999999998E-2</v>
      </c>
      <c r="G292">
        <f t="shared" si="57"/>
        <v>2.2032536852807372E-3</v>
      </c>
      <c r="H292">
        <f>INDEX(valuation_rate_0[rate],0+1)</f>
        <v>4.2500000000000003E-2</v>
      </c>
      <c r="I292">
        <f t="shared" si="58"/>
        <v>0.36573101833108318</v>
      </c>
      <c r="J292">
        <f>IF(A292&gt;0,J291+L291-M291-N291,INDEX(extract[FUND_VALUE], 1))</f>
        <v>7147.4313492854844</v>
      </c>
      <c r="K292">
        <f>IF((B292&lt;INDEX(extract[GUARANTEE_END], 1)),INDEX(extract[CURRENT_RATE], 1),INDEX(extract[MINIMUM_RATE], 1))</f>
        <v>0.01</v>
      </c>
      <c r="L292">
        <f t="shared" si="59"/>
        <v>5.9290667239049268</v>
      </c>
      <c r="M292">
        <f t="shared" si="60"/>
        <v>15.747604460604315</v>
      </c>
      <c r="N292">
        <f>IF((A292=0),INDEX(extract[AVAILABLE_FPWD], 1),(IF(MOD(C292, 12)=0,J292*INDEX(extract[FREE_PWD_PERCENT], 1),0)))</f>
        <v>0</v>
      </c>
      <c r="O292">
        <f>IF((D292&lt;=INDEX(surr_charge_sch_0[POLICY_YEAR],COUNTA(surr_charge_sch_0[POLICY_YEAR]))),INDEX(surr_charge_sch_0[SURRENDER_CHARGE_PERCENT],MATCH(D292, surr_charge_sch_0[POLICY_YEAR])),INDEX(surr_charge_sch_0[SURRENDER_CHARGE_PERCENT],COUNTA(surr_charge_sch_0[SURRENDER_CHARGE_PERCENT])))</f>
        <v>0</v>
      </c>
      <c r="P292">
        <f t="shared" si="61"/>
        <v>0</v>
      </c>
      <c r="Q292">
        <f t="shared" si="62"/>
        <v>7147.4313492854844</v>
      </c>
      <c r="R292">
        <f t="shared" si="63"/>
        <v>0</v>
      </c>
      <c r="S292">
        <f t="shared" si="64"/>
        <v>7147.4313492854844</v>
      </c>
      <c r="T292">
        <f t="shared" si="65"/>
        <v>2614.0373458256881</v>
      </c>
      <c r="U292">
        <f t="shared" si="66"/>
        <v>75016.562157650216</v>
      </c>
      <c r="V292">
        <f t="shared" si="67"/>
        <v>3801.3816816363083</v>
      </c>
      <c r="W292">
        <f t="shared" si="68"/>
        <v>81431.981185112221</v>
      </c>
      <c r="X292">
        <f t="shared" si="69"/>
        <v>96310.79063983573</v>
      </c>
    </row>
    <row r="293" spans="1:24" x14ac:dyDescent="0.3">
      <c r="A293">
        <v>291</v>
      </c>
      <c r="B293">
        <f>IF(A293&gt;0,EOMONTH(B292,1),INDEX(extract[VALUATION_DATE], 1))</f>
        <v>54148</v>
      </c>
      <c r="C293">
        <f>IF(A293=0,DAYS360(INDEX(extract[ISSUE_DATE], 1),B293)/30,C292+1)</f>
        <v>309</v>
      </c>
      <c r="D293">
        <f t="shared" si="56"/>
        <v>26</v>
      </c>
      <c r="E293">
        <f>INDEX(extract[ISSUE_AGE], 1)+D293-1</f>
        <v>73</v>
      </c>
      <c r="F293">
        <f>INDEX(mortality_0[PROBABILITY],MATCH(E293, mortality_0[AGE]))</f>
        <v>2.6120999999999998E-2</v>
      </c>
      <c r="G293">
        <f t="shared" si="57"/>
        <v>2.2032536852807372E-3</v>
      </c>
      <c r="H293">
        <f>INDEX(valuation_rate_0[rate],0+1)</f>
        <v>4.2500000000000003E-2</v>
      </c>
      <c r="I293">
        <f t="shared" si="58"/>
        <v>0.36446468759508277</v>
      </c>
      <c r="J293">
        <f>IF(A293&gt;0,J292+L292-M292-N292,INDEX(extract[FUND_VALUE], 1))</f>
        <v>7137.6128115487845</v>
      </c>
      <c r="K293">
        <f>IF((B293&lt;INDEX(extract[GUARANTEE_END], 1)),INDEX(extract[CURRENT_RATE], 1),INDEX(extract[MINIMUM_RATE], 1))</f>
        <v>0.01</v>
      </c>
      <c r="L293">
        <f t="shared" si="59"/>
        <v>5.920921872625188</v>
      </c>
      <c r="M293">
        <f t="shared" si="60"/>
        <v>15.725971731151864</v>
      </c>
      <c r="N293">
        <f>IF((A293=0),INDEX(extract[AVAILABLE_FPWD], 1),(IF(MOD(C293, 12)=0,J293*INDEX(extract[FREE_PWD_PERCENT], 1),0)))</f>
        <v>0</v>
      </c>
      <c r="O293">
        <f>IF((D293&lt;=INDEX(surr_charge_sch_0[POLICY_YEAR],COUNTA(surr_charge_sch_0[POLICY_YEAR]))),INDEX(surr_charge_sch_0[SURRENDER_CHARGE_PERCENT],MATCH(D293, surr_charge_sch_0[POLICY_YEAR])),INDEX(surr_charge_sch_0[SURRENDER_CHARGE_PERCENT],COUNTA(surr_charge_sch_0[SURRENDER_CHARGE_PERCENT])))</f>
        <v>0</v>
      </c>
      <c r="P293">
        <f t="shared" si="61"/>
        <v>0</v>
      </c>
      <c r="Q293">
        <f t="shared" si="62"/>
        <v>7137.6128115487845</v>
      </c>
      <c r="R293">
        <f t="shared" si="63"/>
        <v>0</v>
      </c>
      <c r="S293">
        <f t="shared" si="64"/>
        <v>7137.6128115487845</v>
      </c>
      <c r="T293">
        <f t="shared" si="65"/>
        <v>2601.4078235357883</v>
      </c>
      <c r="U293">
        <f t="shared" si="66"/>
        <v>75016.562157650216</v>
      </c>
      <c r="V293">
        <f t="shared" si="67"/>
        <v>3807.1410690519601</v>
      </c>
      <c r="W293">
        <f t="shared" si="68"/>
        <v>81425.11105023796</v>
      </c>
      <c r="X293">
        <f t="shared" si="69"/>
        <v>96310.79063983573</v>
      </c>
    </row>
    <row r="294" spans="1:24" x14ac:dyDescent="0.3">
      <c r="A294">
        <v>292</v>
      </c>
      <c r="B294">
        <f>IF(A294&gt;0,EOMONTH(B293,1),INDEX(extract[VALUATION_DATE], 1))</f>
        <v>54178</v>
      </c>
      <c r="C294">
        <f>IF(A294=0,DAYS360(INDEX(extract[ISSUE_DATE], 1),B294)/30,C293+1)</f>
        <v>310</v>
      </c>
      <c r="D294">
        <f t="shared" si="56"/>
        <v>26</v>
      </c>
      <c r="E294">
        <f>INDEX(extract[ISSUE_AGE], 1)+D294-1</f>
        <v>73</v>
      </c>
      <c r="F294">
        <f>INDEX(mortality_0[PROBABILITY],MATCH(E294, mortality_0[AGE]))</f>
        <v>2.6120999999999998E-2</v>
      </c>
      <c r="G294">
        <f t="shared" si="57"/>
        <v>2.2032536852807372E-3</v>
      </c>
      <c r="H294">
        <f>INDEX(valuation_rate_0[rate],0+1)</f>
        <v>4.2500000000000003E-2</v>
      </c>
      <c r="I294">
        <f t="shared" si="58"/>
        <v>0.36320274148453813</v>
      </c>
      <c r="J294">
        <f>IF(A294&gt;0,J293+L293-M293-N293,INDEX(extract[FUND_VALUE], 1))</f>
        <v>7127.8077616902583</v>
      </c>
      <c r="K294">
        <f>IF((B294&lt;INDEX(extract[GUARANTEE_END], 1)),INDEX(extract[CURRENT_RATE], 1),INDEX(extract[MINIMUM_RATE], 1))</f>
        <v>0.01</v>
      </c>
      <c r="L294">
        <f t="shared" si="59"/>
        <v>5.912788210054476</v>
      </c>
      <c r="M294">
        <f t="shared" si="60"/>
        <v>15.704368718916704</v>
      </c>
      <c r="N294">
        <f>IF((A294=0),INDEX(extract[AVAILABLE_FPWD], 1),(IF(MOD(C294, 12)=0,J294*INDEX(extract[FREE_PWD_PERCENT], 1),0)))</f>
        <v>0</v>
      </c>
      <c r="O294">
        <f>IF((D294&lt;=INDEX(surr_charge_sch_0[POLICY_YEAR],COUNTA(surr_charge_sch_0[POLICY_YEAR]))),INDEX(surr_charge_sch_0[SURRENDER_CHARGE_PERCENT],MATCH(D294, surr_charge_sch_0[POLICY_YEAR])),INDEX(surr_charge_sch_0[SURRENDER_CHARGE_PERCENT],COUNTA(surr_charge_sch_0[SURRENDER_CHARGE_PERCENT])))</f>
        <v>0</v>
      </c>
      <c r="P294">
        <f t="shared" si="61"/>
        <v>0</v>
      </c>
      <c r="Q294">
        <f t="shared" si="62"/>
        <v>7127.8077616902583</v>
      </c>
      <c r="R294">
        <f t="shared" si="63"/>
        <v>0</v>
      </c>
      <c r="S294">
        <f t="shared" si="64"/>
        <v>7127.8077616902583</v>
      </c>
      <c r="T294">
        <f t="shared" si="65"/>
        <v>2588.8393198206713</v>
      </c>
      <c r="U294">
        <f t="shared" si="66"/>
        <v>75016.562157650216</v>
      </c>
      <c r="V294">
        <f t="shared" si="67"/>
        <v>3812.8726304260836</v>
      </c>
      <c r="W294">
        <f t="shared" si="68"/>
        <v>81418.27410789697</v>
      </c>
      <c r="X294">
        <f t="shared" si="69"/>
        <v>96310.79063983573</v>
      </c>
    </row>
    <row r="295" spans="1:24" x14ac:dyDescent="0.3">
      <c r="A295">
        <v>293</v>
      </c>
      <c r="B295">
        <f>IF(A295&gt;0,EOMONTH(B294,1),INDEX(extract[VALUATION_DATE], 1))</f>
        <v>54209</v>
      </c>
      <c r="C295">
        <f>IF(A295=0,DAYS360(INDEX(extract[ISSUE_DATE], 1),B295)/30,C294+1)</f>
        <v>311</v>
      </c>
      <c r="D295">
        <f t="shared" si="56"/>
        <v>26</v>
      </c>
      <c r="E295">
        <f>INDEX(extract[ISSUE_AGE], 1)+D295-1</f>
        <v>73</v>
      </c>
      <c r="F295">
        <f>INDEX(mortality_0[PROBABILITY],MATCH(E295, mortality_0[AGE]))</f>
        <v>2.6120999999999998E-2</v>
      </c>
      <c r="G295">
        <f t="shared" si="57"/>
        <v>2.2032536852807372E-3</v>
      </c>
      <c r="H295">
        <f>INDEX(valuation_rate_0[rate],0+1)</f>
        <v>4.2500000000000003E-2</v>
      </c>
      <c r="I295">
        <f t="shared" si="58"/>
        <v>0.36194516481783845</v>
      </c>
      <c r="J295">
        <f>IF(A295&gt;0,J294+L294-M294-N294,INDEX(extract[FUND_VALUE], 1))</f>
        <v>7118.016181181396</v>
      </c>
      <c r="K295">
        <f>IF((B295&lt;INDEX(extract[GUARANTEE_END], 1)),INDEX(extract[CURRENT_RATE], 1),INDEX(extract[MINIMUM_RATE], 1))</f>
        <v>0.01</v>
      </c>
      <c r="L295">
        <f t="shared" si="59"/>
        <v>5.9046657208226856</v>
      </c>
      <c r="M295">
        <f t="shared" si="60"/>
        <v>15.682795383075829</v>
      </c>
      <c r="N295">
        <f>IF((A295=0),INDEX(extract[AVAILABLE_FPWD], 1),(IF(MOD(C295, 12)=0,J295*INDEX(extract[FREE_PWD_PERCENT], 1),0)))</f>
        <v>0</v>
      </c>
      <c r="O295">
        <f>IF((D295&lt;=INDEX(surr_charge_sch_0[POLICY_YEAR],COUNTA(surr_charge_sch_0[POLICY_YEAR]))),INDEX(surr_charge_sch_0[SURRENDER_CHARGE_PERCENT],MATCH(D295, surr_charge_sch_0[POLICY_YEAR])),INDEX(surr_charge_sch_0[SURRENDER_CHARGE_PERCENT],COUNTA(surr_charge_sch_0[SURRENDER_CHARGE_PERCENT])))</f>
        <v>0</v>
      </c>
      <c r="P295">
        <f t="shared" si="61"/>
        <v>0</v>
      </c>
      <c r="Q295">
        <f t="shared" si="62"/>
        <v>7118.016181181396</v>
      </c>
      <c r="R295">
        <f t="shared" si="63"/>
        <v>0</v>
      </c>
      <c r="S295">
        <f t="shared" si="64"/>
        <v>7118.016181181396</v>
      </c>
      <c r="T295">
        <f t="shared" si="65"/>
        <v>2576.3315398737413</v>
      </c>
      <c r="U295">
        <f t="shared" si="66"/>
        <v>75016.562157650216</v>
      </c>
      <c r="V295">
        <f t="shared" si="67"/>
        <v>3818.5765001980781</v>
      </c>
      <c r="W295">
        <f t="shared" si="68"/>
        <v>81411.470197722039</v>
      </c>
      <c r="X295">
        <f t="shared" si="69"/>
        <v>96310.79063983573</v>
      </c>
    </row>
    <row r="296" spans="1:24" x14ac:dyDescent="0.3">
      <c r="A296">
        <v>294</v>
      </c>
      <c r="B296">
        <f>IF(A296&gt;0,EOMONTH(B295,1),INDEX(extract[VALUATION_DATE], 1))</f>
        <v>54239</v>
      </c>
      <c r="C296">
        <f>IF(A296=0,DAYS360(INDEX(extract[ISSUE_DATE], 1),B296)/30,C295+1)</f>
        <v>312</v>
      </c>
      <c r="D296">
        <f t="shared" si="56"/>
        <v>27</v>
      </c>
      <c r="E296">
        <f>INDEX(extract[ISSUE_AGE], 1)+D296-1</f>
        <v>74</v>
      </c>
      <c r="F296">
        <f>INDEX(mortality_0[PROBABILITY],MATCH(E296, mortality_0[AGE]))</f>
        <v>2.8832E-2</v>
      </c>
      <c r="G296">
        <f t="shared" si="57"/>
        <v>2.4350145430482861E-3</v>
      </c>
      <c r="H296">
        <f>INDEX(valuation_rate_0[rate],0+1)</f>
        <v>4.2500000000000003E-2</v>
      </c>
      <c r="I296">
        <f t="shared" si="58"/>
        <v>0.36069194246593872</v>
      </c>
      <c r="J296">
        <f>IF(A296&gt;0,J295+L295-M295-N295,INDEX(extract[FUND_VALUE], 1))</f>
        <v>7108.2380515191426</v>
      </c>
      <c r="K296">
        <f>IF((B296&lt;INDEX(extract[GUARANTEE_END], 1)),INDEX(extract[CURRENT_RATE], 1),INDEX(extract[MINIMUM_RATE], 1))</f>
        <v>0.01</v>
      </c>
      <c r="L296">
        <f t="shared" si="59"/>
        <v>5.8965543895808281</v>
      </c>
      <c r="M296">
        <f t="shared" si="60"/>
        <v>17.308663030898323</v>
      </c>
      <c r="N296">
        <f>IF((A296=0),INDEX(extract[AVAILABLE_FPWD], 1),(IF(MOD(C296, 12)=0,J296*INDEX(extract[FREE_PWD_PERCENT], 1),0)))</f>
        <v>710.82380515191426</v>
      </c>
      <c r="O296">
        <f>IF((D296&lt;=INDEX(surr_charge_sch_0[POLICY_YEAR],COUNTA(surr_charge_sch_0[POLICY_YEAR]))),INDEX(surr_charge_sch_0[SURRENDER_CHARGE_PERCENT],MATCH(D296, surr_charge_sch_0[POLICY_YEAR])),INDEX(surr_charge_sch_0[SURRENDER_CHARGE_PERCENT],COUNTA(surr_charge_sch_0[SURRENDER_CHARGE_PERCENT])))</f>
        <v>0</v>
      </c>
      <c r="P296">
        <f t="shared" si="61"/>
        <v>710.82380515191426</v>
      </c>
      <c r="Q296">
        <f t="shared" si="62"/>
        <v>6397.4142463672288</v>
      </c>
      <c r="R296">
        <f t="shared" si="63"/>
        <v>0</v>
      </c>
      <c r="S296">
        <f t="shared" si="64"/>
        <v>7108.2380515191426</v>
      </c>
      <c r="T296">
        <f t="shared" si="65"/>
        <v>2563.8841903127391</v>
      </c>
      <c r="U296">
        <f t="shared" si="66"/>
        <v>75016.562157650216</v>
      </c>
      <c r="V296">
        <f t="shared" si="67"/>
        <v>3824.2528121578098</v>
      </c>
      <c r="W296">
        <f t="shared" si="68"/>
        <v>81404.699160120756</v>
      </c>
      <c r="X296">
        <f t="shared" si="69"/>
        <v>96310.79063983573</v>
      </c>
    </row>
    <row r="297" spans="1:24" x14ac:dyDescent="0.3">
      <c r="A297">
        <v>295</v>
      </c>
      <c r="B297">
        <f>IF(A297&gt;0,EOMONTH(B296,1),INDEX(extract[VALUATION_DATE], 1))</f>
        <v>54270</v>
      </c>
      <c r="C297">
        <f>IF(A297=0,DAYS360(INDEX(extract[ISSUE_DATE], 1),B297)/30,C296+1)</f>
        <v>313</v>
      </c>
      <c r="D297">
        <f t="shared" si="56"/>
        <v>27</v>
      </c>
      <c r="E297">
        <f>INDEX(extract[ISSUE_AGE], 1)+D297-1</f>
        <v>74</v>
      </c>
      <c r="F297">
        <f>INDEX(mortality_0[PROBABILITY],MATCH(E297, mortality_0[AGE]))</f>
        <v>2.8832E-2</v>
      </c>
      <c r="G297">
        <f t="shared" si="57"/>
        <v>2.4350145430482861E-3</v>
      </c>
      <c r="H297">
        <f>INDEX(valuation_rate_0[rate],0+1)</f>
        <v>4.2500000000000003E-2</v>
      </c>
      <c r="I297">
        <f t="shared" si="58"/>
        <v>0.35944305935217774</v>
      </c>
      <c r="J297">
        <f>IF(A297&gt;0,J296+L296-M296-N296,INDEX(extract[FUND_VALUE], 1))</f>
        <v>6386.0021377259109</v>
      </c>
      <c r="K297">
        <f>IF((B297&lt;INDEX(extract[GUARANTEE_END], 1)),INDEX(extract[CURRENT_RATE], 1),INDEX(extract[MINIMUM_RATE], 1))</f>
        <v>0.01</v>
      </c>
      <c r="L297">
        <f t="shared" si="59"/>
        <v>5.2974321715397128</v>
      </c>
      <c r="M297">
        <f t="shared" si="60"/>
        <v>15.550008077300037</v>
      </c>
      <c r="N297">
        <f>IF((A297=0),INDEX(extract[AVAILABLE_FPWD], 1),(IF(MOD(C297, 12)=0,J297*INDEX(extract[FREE_PWD_PERCENT], 1),0)))</f>
        <v>0</v>
      </c>
      <c r="O297">
        <f>IF((D297&lt;=INDEX(surr_charge_sch_0[POLICY_YEAR],COUNTA(surr_charge_sch_0[POLICY_YEAR]))),INDEX(surr_charge_sch_0[SURRENDER_CHARGE_PERCENT],MATCH(D297, surr_charge_sch_0[POLICY_YEAR])),INDEX(surr_charge_sch_0[SURRENDER_CHARGE_PERCENT],COUNTA(surr_charge_sch_0[SURRENDER_CHARGE_PERCENT])))</f>
        <v>0</v>
      </c>
      <c r="P297">
        <f t="shared" si="61"/>
        <v>0</v>
      </c>
      <c r="Q297">
        <f t="shared" si="62"/>
        <v>6386.0021377259109</v>
      </c>
      <c r="R297">
        <f t="shared" si="63"/>
        <v>0</v>
      </c>
      <c r="S297">
        <f t="shared" si="64"/>
        <v>6386.0021377259109</v>
      </c>
      <c r="T297">
        <f t="shared" si="65"/>
        <v>2295.4041454137487</v>
      </c>
      <c r="U297">
        <f t="shared" si="66"/>
        <v>75272.950576681484</v>
      </c>
      <c r="V297">
        <f t="shared" si="67"/>
        <v>3830.4959074479129</v>
      </c>
      <c r="W297">
        <f t="shared" si="68"/>
        <v>81398.850629543143</v>
      </c>
      <c r="X297">
        <f t="shared" si="69"/>
        <v>96310.79063983573</v>
      </c>
    </row>
    <row r="298" spans="1:24" x14ac:dyDescent="0.3">
      <c r="A298">
        <v>296</v>
      </c>
      <c r="B298">
        <f>IF(A298&gt;0,EOMONTH(B297,1),INDEX(extract[VALUATION_DATE], 1))</f>
        <v>54301</v>
      </c>
      <c r="C298">
        <f>IF(A298=0,DAYS360(INDEX(extract[ISSUE_DATE], 1),B298)/30,C297+1)</f>
        <v>314</v>
      </c>
      <c r="D298">
        <f t="shared" si="56"/>
        <v>27</v>
      </c>
      <c r="E298">
        <f>INDEX(extract[ISSUE_AGE], 1)+D298-1</f>
        <v>74</v>
      </c>
      <c r="F298">
        <f>INDEX(mortality_0[PROBABILITY],MATCH(E298, mortality_0[AGE]))</f>
        <v>2.8832E-2</v>
      </c>
      <c r="G298">
        <f t="shared" si="57"/>
        <v>2.4350145430482861E-3</v>
      </c>
      <c r="H298">
        <f>INDEX(valuation_rate_0[rate],0+1)</f>
        <v>4.2500000000000003E-2</v>
      </c>
      <c r="I298">
        <f t="shared" si="58"/>
        <v>0.35819850045209661</v>
      </c>
      <c r="J298">
        <f>IF(A298&gt;0,J297+L297-M297-N297,INDEX(extract[FUND_VALUE], 1))</f>
        <v>6375.749561820151</v>
      </c>
      <c r="K298">
        <f>IF((B298&lt;INDEX(extract[GUARANTEE_END], 1)),INDEX(extract[CURRENT_RATE], 1),INDEX(extract[MINIMUM_RATE], 1))</f>
        <v>0.01</v>
      </c>
      <c r="L298">
        <f t="shared" si="59"/>
        <v>5.2889272690556579</v>
      </c>
      <c r="M298">
        <f t="shared" si="60"/>
        <v>15.525042905865806</v>
      </c>
      <c r="N298">
        <f>IF((A298=0),INDEX(extract[AVAILABLE_FPWD], 1),(IF(MOD(C298, 12)=0,J298*INDEX(extract[FREE_PWD_PERCENT], 1),0)))</f>
        <v>0</v>
      </c>
      <c r="O298">
        <f>IF((D298&lt;=INDEX(surr_charge_sch_0[POLICY_YEAR],COUNTA(surr_charge_sch_0[POLICY_YEAR]))),INDEX(surr_charge_sch_0[SURRENDER_CHARGE_PERCENT],MATCH(D298, surr_charge_sch_0[POLICY_YEAR])),INDEX(surr_charge_sch_0[SURRENDER_CHARGE_PERCENT],COUNTA(surr_charge_sch_0[SURRENDER_CHARGE_PERCENT])))</f>
        <v>0</v>
      </c>
      <c r="P298">
        <f t="shared" si="61"/>
        <v>0</v>
      </c>
      <c r="Q298">
        <f t="shared" si="62"/>
        <v>6375.749561820151</v>
      </c>
      <c r="R298">
        <f t="shared" si="63"/>
        <v>0</v>
      </c>
      <c r="S298">
        <f t="shared" si="64"/>
        <v>6375.749561820151</v>
      </c>
      <c r="T298">
        <f t="shared" si="65"/>
        <v>2283.7839323020903</v>
      </c>
      <c r="U298">
        <f t="shared" si="66"/>
        <v>75272.950576681484</v>
      </c>
      <c r="V298">
        <f t="shared" si="67"/>
        <v>3836.0852499241687</v>
      </c>
      <c r="W298">
        <f t="shared" si="68"/>
        <v>81392.819758907746</v>
      </c>
      <c r="X298">
        <f t="shared" si="69"/>
        <v>96310.79063983573</v>
      </c>
    </row>
    <row r="299" spans="1:24" x14ac:dyDescent="0.3">
      <c r="A299">
        <v>297</v>
      </c>
      <c r="B299">
        <f>IF(A299&gt;0,EOMONTH(B298,1),INDEX(extract[VALUATION_DATE], 1))</f>
        <v>54331</v>
      </c>
      <c r="C299">
        <f>IF(A299=0,DAYS360(INDEX(extract[ISSUE_DATE], 1),B299)/30,C298+1)</f>
        <v>315</v>
      </c>
      <c r="D299">
        <f t="shared" si="56"/>
        <v>27</v>
      </c>
      <c r="E299">
        <f>INDEX(extract[ISSUE_AGE], 1)+D299-1</f>
        <v>74</v>
      </c>
      <c r="F299">
        <f>INDEX(mortality_0[PROBABILITY],MATCH(E299, mortality_0[AGE]))</f>
        <v>2.8832E-2</v>
      </c>
      <c r="G299">
        <f t="shared" si="57"/>
        <v>2.4350145430482861E-3</v>
      </c>
      <c r="H299">
        <f>INDEX(valuation_rate_0[rate],0+1)</f>
        <v>4.2500000000000003E-2</v>
      </c>
      <c r="I299">
        <f t="shared" si="58"/>
        <v>0.35695825079325821</v>
      </c>
      <c r="J299">
        <f>IF(A299&gt;0,J298+L298-M298-N298,INDEX(extract[FUND_VALUE], 1))</f>
        <v>6365.5134461833404</v>
      </c>
      <c r="K299">
        <f>IF((B299&lt;INDEX(extract[GUARANTEE_END], 1)),INDEX(extract[CURRENT_RATE], 1),INDEX(extract[MINIMUM_RATE], 1))</f>
        <v>0.01</v>
      </c>
      <c r="L299">
        <f t="shared" si="59"/>
        <v>5.2804360209920684</v>
      </c>
      <c r="M299">
        <f t="shared" si="60"/>
        <v>15.500117815425847</v>
      </c>
      <c r="N299">
        <f>IF((A299=0),INDEX(extract[AVAILABLE_FPWD], 1),(IF(MOD(C299, 12)=0,J299*INDEX(extract[FREE_PWD_PERCENT], 1),0)))</f>
        <v>0</v>
      </c>
      <c r="O299">
        <f>IF((D299&lt;=INDEX(surr_charge_sch_0[POLICY_YEAR],COUNTA(surr_charge_sch_0[POLICY_YEAR]))),INDEX(surr_charge_sch_0[SURRENDER_CHARGE_PERCENT],MATCH(D299, surr_charge_sch_0[POLICY_YEAR])),INDEX(surr_charge_sch_0[SURRENDER_CHARGE_PERCENT],COUNTA(surr_charge_sch_0[SURRENDER_CHARGE_PERCENT])))</f>
        <v>0</v>
      </c>
      <c r="P299">
        <f t="shared" si="61"/>
        <v>0</v>
      </c>
      <c r="Q299">
        <f t="shared" si="62"/>
        <v>6365.5134461833404</v>
      </c>
      <c r="R299">
        <f t="shared" si="63"/>
        <v>0</v>
      </c>
      <c r="S299">
        <f t="shared" si="64"/>
        <v>6365.5134461833404</v>
      </c>
      <c r="T299">
        <f t="shared" si="65"/>
        <v>2272.2225451505701</v>
      </c>
      <c r="U299">
        <f t="shared" si="66"/>
        <v>75272.950576681484</v>
      </c>
      <c r="V299">
        <f t="shared" si="67"/>
        <v>3841.6462970125044</v>
      </c>
      <c r="W299">
        <f t="shared" si="68"/>
        <v>81386.819418844549</v>
      </c>
      <c r="X299">
        <f t="shared" si="69"/>
        <v>96310.79063983573</v>
      </c>
    </row>
    <row r="300" spans="1:24" x14ac:dyDescent="0.3">
      <c r="A300">
        <v>298</v>
      </c>
      <c r="B300">
        <f>IF(A300&gt;0,EOMONTH(B299,1),INDEX(extract[VALUATION_DATE], 1))</f>
        <v>54362</v>
      </c>
      <c r="C300">
        <f>IF(A300=0,DAYS360(INDEX(extract[ISSUE_DATE], 1),B300)/30,C299+1)</f>
        <v>316</v>
      </c>
      <c r="D300">
        <f t="shared" si="56"/>
        <v>27</v>
      </c>
      <c r="E300">
        <f>INDEX(extract[ISSUE_AGE], 1)+D300-1</f>
        <v>74</v>
      </c>
      <c r="F300">
        <f>INDEX(mortality_0[PROBABILITY],MATCH(E300, mortality_0[AGE]))</f>
        <v>2.8832E-2</v>
      </c>
      <c r="G300">
        <f t="shared" si="57"/>
        <v>2.4350145430482861E-3</v>
      </c>
      <c r="H300">
        <f>INDEX(valuation_rate_0[rate],0+1)</f>
        <v>4.2500000000000003E-2</v>
      </c>
      <c r="I300">
        <f t="shared" si="58"/>
        <v>0.35572229545506695</v>
      </c>
      <c r="J300">
        <f>IF(A300&gt;0,J299+L299-M299-N299,INDEX(extract[FUND_VALUE], 1))</f>
        <v>6355.2937643889063</v>
      </c>
      <c r="K300">
        <f>IF((B300&lt;INDEX(extract[GUARANTEE_END], 1)),INDEX(extract[CURRENT_RATE], 1),INDEX(extract[MINIMUM_RATE], 1))</f>
        <v>0.01</v>
      </c>
      <c r="L300">
        <f t="shared" si="59"/>
        <v>5.271958405427096</v>
      </c>
      <c r="M300">
        <f t="shared" si="60"/>
        <v>15.475232741631075</v>
      </c>
      <c r="N300">
        <f>IF((A300=0),INDEX(extract[AVAILABLE_FPWD], 1),(IF(MOD(C300, 12)=0,J300*INDEX(extract[FREE_PWD_PERCENT], 1),0)))</f>
        <v>0</v>
      </c>
      <c r="O300">
        <f>IF((D300&lt;=INDEX(surr_charge_sch_0[POLICY_YEAR],COUNTA(surr_charge_sch_0[POLICY_YEAR]))),INDEX(surr_charge_sch_0[SURRENDER_CHARGE_PERCENT],MATCH(D300, surr_charge_sch_0[POLICY_YEAR])),INDEX(surr_charge_sch_0[SURRENDER_CHARGE_PERCENT],COUNTA(surr_charge_sch_0[SURRENDER_CHARGE_PERCENT])))</f>
        <v>0</v>
      </c>
      <c r="P300">
        <f t="shared" si="61"/>
        <v>0</v>
      </c>
      <c r="Q300">
        <f t="shared" si="62"/>
        <v>6355.2937643889063</v>
      </c>
      <c r="R300">
        <f t="shared" si="63"/>
        <v>0</v>
      </c>
      <c r="S300">
        <f t="shared" si="64"/>
        <v>6355.2937643889063</v>
      </c>
      <c r="T300">
        <f t="shared" si="65"/>
        <v>2260.7196861596954</v>
      </c>
      <c r="U300">
        <f t="shared" si="66"/>
        <v>75272.950576681484</v>
      </c>
      <c r="V300">
        <f t="shared" si="67"/>
        <v>3847.1791919549883</v>
      </c>
      <c r="W300">
        <f t="shared" si="68"/>
        <v>81380.84945479616</v>
      </c>
      <c r="X300">
        <f t="shared" si="69"/>
        <v>96310.79063983573</v>
      </c>
    </row>
    <row r="301" spans="1:24" x14ac:dyDescent="0.3">
      <c r="A301">
        <v>299</v>
      </c>
      <c r="B301">
        <f>IF(A301&gt;0,EOMONTH(B300,1),INDEX(extract[VALUATION_DATE], 1))</f>
        <v>54392</v>
      </c>
      <c r="C301">
        <f>IF(A301=0,DAYS360(INDEX(extract[ISSUE_DATE], 1),B301)/30,C300+1)</f>
        <v>317</v>
      </c>
      <c r="D301">
        <f t="shared" si="56"/>
        <v>27</v>
      </c>
      <c r="E301">
        <f>INDEX(extract[ISSUE_AGE], 1)+D301-1</f>
        <v>74</v>
      </c>
      <c r="F301">
        <f>INDEX(mortality_0[PROBABILITY],MATCH(E301, mortality_0[AGE]))</f>
        <v>2.8832E-2</v>
      </c>
      <c r="G301">
        <f t="shared" si="57"/>
        <v>2.4350145430482861E-3</v>
      </c>
      <c r="H301">
        <f>INDEX(valuation_rate_0[rate],0+1)</f>
        <v>4.2500000000000003E-2</v>
      </c>
      <c r="I301">
        <f t="shared" si="58"/>
        <v>0.35449061956858918</v>
      </c>
      <c r="J301">
        <f>IF(A301&gt;0,J300+L300-M300-N300,INDEX(extract[FUND_VALUE], 1))</f>
        <v>6345.090490052703</v>
      </c>
      <c r="K301">
        <f>IF((B301&lt;INDEX(extract[GUARANTEE_END], 1)),INDEX(extract[CURRENT_RATE], 1),INDEX(extract[MINIMUM_RATE], 1))</f>
        <v>0.01</v>
      </c>
      <c r="L301">
        <f t="shared" si="59"/>
        <v>5.2634944004740856</v>
      </c>
      <c r="M301">
        <f t="shared" si="60"/>
        <v>15.450387620235709</v>
      </c>
      <c r="N301">
        <f>IF((A301=0),INDEX(extract[AVAILABLE_FPWD], 1),(IF(MOD(C301, 12)=0,J301*INDEX(extract[FREE_PWD_PERCENT], 1),0)))</f>
        <v>0</v>
      </c>
      <c r="O301">
        <f>IF((D301&lt;=INDEX(surr_charge_sch_0[POLICY_YEAR],COUNTA(surr_charge_sch_0[POLICY_YEAR]))),INDEX(surr_charge_sch_0[SURRENDER_CHARGE_PERCENT],MATCH(D301, surr_charge_sch_0[POLICY_YEAR])),INDEX(surr_charge_sch_0[SURRENDER_CHARGE_PERCENT],COUNTA(surr_charge_sch_0[SURRENDER_CHARGE_PERCENT])))</f>
        <v>0</v>
      </c>
      <c r="P301">
        <f t="shared" si="61"/>
        <v>0</v>
      </c>
      <c r="Q301">
        <f t="shared" si="62"/>
        <v>6345.090490052703</v>
      </c>
      <c r="R301">
        <f t="shared" si="63"/>
        <v>0</v>
      </c>
      <c r="S301">
        <f t="shared" si="64"/>
        <v>6345.090490052703</v>
      </c>
      <c r="T301">
        <f t="shared" si="65"/>
        <v>2249.2750590375458</v>
      </c>
      <c r="U301">
        <f t="shared" si="66"/>
        <v>75272.950576681484</v>
      </c>
      <c r="V301">
        <f t="shared" si="67"/>
        <v>3852.6840772685428</v>
      </c>
      <c r="W301">
        <f t="shared" si="68"/>
        <v>81374.909712987574</v>
      </c>
      <c r="X301">
        <f t="shared" si="69"/>
        <v>96310.79063983573</v>
      </c>
    </row>
    <row r="302" spans="1:24" x14ac:dyDescent="0.3">
      <c r="A302">
        <v>300</v>
      </c>
      <c r="B302">
        <f>IF(A302&gt;0,EOMONTH(B301,1),INDEX(extract[VALUATION_DATE], 1))</f>
        <v>54423</v>
      </c>
      <c r="C302">
        <f>IF(A302=0,DAYS360(INDEX(extract[ISSUE_DATE], 1),B302)/30,C301+1)</f>
        <v>318</v>
      </c>
      <c r="D302">
        <f t="shared" si="56"/>
        <v>27</v>
      </c>
      <c r="E302">
        <f>INDEX(extract[ISSUE_AGE], 1)+D302-1</f>
        <v>74</v>
      </c>
      <c r="F302">
        <f>INDEX(mortality_0[PROBABILITY],MATCH(E302, mortality_0[AGE]))</f>
        <v>2.8832E-2</v>
      </c>
      <c r="G302">
        <f t="shared" si="57"/>
        <v>2.4350145430482861E-3</v>
      </c>
      <c r="H302">
        <f>INDEX(valuation_rate_0[rate],0+1)</f>
        <v>4.2500000000000003E-2</v>
      </c>
      <c r="I302">
        <f t="shared" si="58"/>
        <v>0.35326320831637448</v>
      </c>
      <c r="J302">
        <f>IF(A302&gt;0,J301+L301-M301-N301,INDEX(extract[FUND_VALUE], 1))</f>
        <v>6334.9035968329408</v>
      </c>
      <c r="K302">
        <f>IF((B302&lt;INDEX(extract[GUARANTEE_END], 1)),INDEX(extract[CURRENT_RATE], 1),INDEX(extract[MINIMUM_RATE], 1))</f>
        <v>0.01</v>
      </c>
      <c r="L302">
        <f t="shared" si="59"/>
        <v>5.2550439842815182</v>
      </c>
      <c r="M302">
        <f t="shared" si="60"/>
        <v>15.425582387097108</v>
      </c>
      <c r="N302">
        <f>IF((A302=0),INDEX(extract[AVAILABLE_FPWD], 1),(IF(MOD(C302, 12)=0,J302*INDEX(extract[FREE_PWD_PERCENT], 1),0)))</f>
        <v>0</v>
      </c>
      <c r="O302">
        <f>IF((D302&lt;=INDEX(surr_charge_sch_0[POLICY_YEAR],COUNTA(surr_charge_sch_0[POLICY_YEAR]))),INDEX(surr_charge_sch_0[SURRENDER_CHARGE_PERCENT],MATCH(D302, surr_charge_sch_0[POLICY_YEAR])),INDEX(surr_charge_sch_0[SURRENDER_CHARGE_PERCENT],COUNTA(surr_charge_sch_0[SURRENDER_CHARGE_PERCENT])))</f>
        <v>0</v>
      </c>
      <c r="P302">
        <f t="shared" si="61"/>
        <v>0</v>
      </c>
      <c r="Q302">
        <f t="shared" si="62"/>
        <v>6334.9035968329408</v>
      </c>
      <c r="R302">
        <f t="shared" si="63"/>
        <v>0</v>
      </c>
      <c r="S302">
        <f t="shared" si="64"/>
        <v>6334.9035968329408</v>
      </c>
      <c r="T302">
        <f t="shared" si="65"/>
        <v>2237.8883689921449</v>
      </c>
      <c r="U302">
        <f t="shared" si="66"/>
        <v>75272.950576681484</v>
      </c>
      <c r="V302">
        <f t="shared" si="67"/>
        <v>3858.1610947486151</v>
      </c>
      <c r="W302">
        <f t="shared" si="68"/>
        <v>81369.000040422252</v>
      </c>
      <c r="X302">
        <f t="shared" si="69"/>
        <v>96310.79063983573</v>
      </c>
    </row>
    <row r="303" spans="1:24" x14ac:dyDescent="0.3">
      <c r="A303">
        <v>301</v>
      </c>
      <c r="B303">
        <f>IF(A303&gt;0,EOMONTH(B302,1),INDEX(extract[VALUATION_DATE], 1))</f>
        <v>54454</v>
      </c>
      <c r="C303">
        <f>IF(A303=0,DAYS360(INDEX(extract[ISSUE_DATE], 1),B303)/30,C302+1)</f>
        <v>319</v>
      </c>
      <c r="D303">
        <f t="shared" si="56"/>
        <v>27</v>
      </c>
      <c r="E303">
        <f>INDEX(extract[ISSUE_AGE], 1)+D303-1</f>
        <v>74</v>
      </c>
      <c r="F303">
        <f>INDEX(mortality_0[PROBABILITY],MATCH(E303, mortality_0[AGE]))</f>
        <v>2.8832E-2</v>
      </c>
      <c r="G303">
        <f t="shared" si="57"/>
        <v>2.4350145430482861E-3</v>
      </c>
      <c r="H303">
        <f>INDEX(valuation_rate_0[rate],0+1)</f>
        <v>4.2500000000000003E-2</v>
      </c>
      <c r="I303">
        <f t="shared" si="58"/>
        <v>0.35204004693227725</v>
      </c>
      <c r="J303">
        <f>IF(A303&gt;0,J302+L302-M302-N302,INDEX(extract[FUND_VALUE], 1))</f>
        <v>6324.7330584301253</v>
      </c>
      <c r="K303">
        <f>IF((B303&lt;INDEX(extract[GUARANTEE_END], 1)),INDEX(extract[CURRENT_RATE], 1),INDEX(extract[MINIMUM_RATE], 1))</f>
        <v>0.01</v>
      </c>
      <c r="L303">
        <f t="shared" si="59"/>
        <v>5.2466071350329617</v>
      </c>
      <c r="M303">
        <f t="shared" si="60"/>
        <v>15.400816978175621</v>
      </c>
      <c r="N303">
        <f>IF((A303=0),INDEX(extract[AVAILABLE_FPWD], 1),(IF(MOD(C303, 12)=0,J303*INDEX(extract[FREE_PWD_PERCENT], 1),0)))</f>
        <v>0</v>
      </c>
      <c r="O303">
        <f>IF((D303&lt;=INDEX(surr_charge_sch_0[POLICY_YEAR],COUNTA(surr_charge_sch_0[POLICY_YEAR]))),INDEX(surr_charge_sch_0[SURRENDER_CHARGE_PERCENT],MATCH(D303, surr_charge_sch_0[POLICY_YEAR])),INDEX(surr_charge_sch_0[SURRENDER_CHARGE_PERCENT],COUNTA(surr_charge_sch_0[SURRENDER_CHARGE_PERCENT])))</f>
        <v>0</v>
      </c>
      <c r="P303">
        <f t="shared" si="61"/>
        <v>0</v>
      </c>
      <c r="Q303">
        <f t="shared" si="62"/>
        <v>6324.7330584301253</v>
      </c>
      <c r="R303">
        <f t="shared" si="63"/>
        <v>0</v>
      </c>
      <c r="S303">
        <f t="shared" si="64"/>
        <v>6324.7330584301253</v>
      </c>
      <c r="T303">
        <f t="shared" si="65"/>
        <v>2226.5593227238669</v>
      </c>
      <c r="U303">
        <f t="shared" si="66"/>
        <v>75272.950576681484</v>
      </c>
      <c r="V303">
        <f t="shared" si="67"/>
        <v>3863.6103854728294</v>
      </c>
      <c r="W303">
        <f t="shared" si="68"/>
        <v>81363.120284878183</v>
      </c>
      <c r="X303">
        <f t="shared" si="69"/>
        <v>96310.79063983573</v>
      </c>
    </row>
    <row r="304" spans="1:24" x14ac:dyDescent="0.3">
      <c r="A304">
        <v>302</v>
      </c>
      <c r="B304">
        <f>IF(A304&gt;0,EOMONTH(B303,1),INDEX(extract[VALUATION_DATE], 1))</f>
        <v>54482</v>
      </c>
      <c r="C304">
        <f>IF(A304=0,DAYS360(INDEX(extract[ISSUE_DATE], 1),B304)/30,C303+1)</f>
        <v>320</v>
      </c>
      <c r="D304">
        <f t="shared" si="56"/>
        <v>27</v>
      </c>
      <c r="E304">
        <f>INDEX(extract[ISSUE_AGE], 1)+D304-1</f>
        <v>74</v>
      </c>
      <c r="F304">
        <f>INDEX(mortality_0[PROBABILITY],MATCH(E304, mortality_0[AGE]))</f>
        <v>2.8832E-2</v>
      </c>
      <c r="G304">
        <f t="shared" si="57"/>
        <v>2.4350145430482861E-3</v>
      </c>
      <c r="H304">
        <f>INDEX(valuation_rate_0[rate],0+1)</f>
        <v>4.2500000000000003E-2</v>
      </c>
      <c r="I304">
        <f t="shared" si="58"/>
        <v>0.35082112070127924</v>
      </c>
      <c r="J304">
        <f>IF(A304&gt;0,J303+L303-M303-N303,INDEX(extract[FUND_VALUE], 1))</f>
        <v>6314.5788485869825</v>
      </c>
      <c r="K304">
        <f>IF((B304&lt;INDEX(extract[GUARANTEE_END], 1)),INDEX(extract[CURRENT_RATE], 1),INDEX(extract[MINIMUM_RATE], 1))</f>
        <v>0.01</v>
      </c>
      <c r="L304">
        <f t="shared" si="59"/>
        <v>5.2381838309470057</v>
      </c>
      <c r="M304">
        <f t="shared" si="60"/>
        <v>15.376091329534404</v>
      </c>
      <c r="N304">
        <f>IF((A304=0),INDEX(extract[AVAILABLE_FPWD], 1),(IF(MOD(C304, 12)=0,J304*INDEX(extract[FREE_PWD_PERCENT], 1),0)))</f>
        <v>0</v>
      </c>
      <c r="O304">
        <f>IF((D304&lt;=INDEX(surr_charge_sch_0[POLICY_YEAR],COUNTA(surr_charge_sch_0[POLICY_YEAR]))),INDEX(surr_charge_sch_0[SURRENDER_CHARGE_PERCENT],MATCH(D304, surr_charge_sch_0[POLICY_YEAR])),INDEX(surr_charge_sch_0[SURRENDER_CHARGE_PERCENT],COUNTA(surr_charge_sch_0[SURRENDER_CHARGE_PERCENT])))</f>
        <v>0</v>
      </c>
      <c r="P304">
        <f t="shared" si="61"/>
        <v>0</v>
      </c>
      <c r="Q304">
        <f t="shared" si="62"/>
        <v>6314.5788485869825</v>
      </c>
      <c r="R304">
        <f t="shared" si="63"/>
        <v>0</v>
      </c>
      <c r="S304">
        <f t="shared" si="64"/>
        <v>6314.5788485869825</v>
      </c>
      <c r="T304">
        <f t="shared" si="65"/>
        <v>2215.2876284178788</v>
      </c>
      <c r="U304">
        <f t="shared" si="66"/>
        <v>75272.950576681484</v>
      </c>
      <c r="V304">
        <f t="shared" si="67"/>
        <v>3869.0320898046216</v>
      </c>
      <c r="W304">
        <f t="shared" si="68"/>
        <v>81357.270294903981</v>
      </c>
      <c r="X304">
        <f t="shared" si="69"/>
        <v>96310.79063983573</v>
      </c>
    </row>
    <row r="305" spans="1:24" x14ac:dyDescent="0.3">
      <c r="A305">
        <v>303</v>
      </c>
      <c r="B305">
        <f>IF(A305&gt;0,EOMONTH(B304,1),INDEX(extract[VALUATION_DATE], 1))</f>
        <v>54513</v>
      </c>
      <c r="C305">
        <f>IF(A305=0,DAYS360(INDEX(extract[ISSUE_DATE], 1),B305)/30,C304+1)</f>
        <v>321</v>
      </c>
      <c r="D305">
        <f t="shared" si="56"/>
        <v>27</v>
      </c>
      <c r="E305">
        <f>INDEX(extract[ISSUE_AGE], 1)+D305-1</f>
        <v>74</v>
      </c>
      <c r="F305">
        <f>INDEX(mortality_0[PROBABILITY],MATCH(E305, mortality_0[AGE]))</f>
        <v>2.8832E-2</v>
      </c>
      <c r="G305">
        <f t="shared" si="57"/>
        <v>2.4350145430482861E-3</v>
      </c>
      <c r="H305">
        <f>INDEX(valuation_rate_0[rate],0+1)</f>
        <v>4.2500000000000003E-2</v>
      </c>
      <c r="I305">
        <f t="shared" si="58"/>
        <v>0.34960641495931244</v>
      </c>
      <c r="J305">
        <f>IF(A305&gt;0,J304+L304-M304-N304,INDEX(extract[FUND_VALUE], 1))</f>
        <v>6304.4409410883945</v>
      </c>
      <c r="K305">
        <f>IF((B305&lt;INDEX(extract[GUARANTEE_END], 1)),INDEX(extract[CURRENT_RATE], 1),INDEX(extract[MINIMUM_RATE], 1))</f>
        <v>0.01</v>
      </c>
      <c r="L305">
        <f t="shared" si="59"/>
        <v>5.2297740502772108</v>
      </c>
      <c r="M305">
        <f t="shared" si="60"/>
        <v>15.351405377339264</v>
      </c>
      <c r="N305">
        <f>IF((A305=0),INDEX(extract[AVAILABLE_FPWD], 1),(IF(MOD(C305, 12)=0,J305*INDEX(extract[FREE_PWD_PERCENT], 1),0)))</f>
        <v>0</v>
      </c>
      <c r="O305">
        <f>IF((D305&lt;=INDEX(surr_charge_sch_0[POLICY_YEAR],COUNTA(surr_charge_sch_0[POLICY_YEAR]))),INDEX(surr_charge_sch_0[SURRENDER_CHARGE_PERCENT],MATCH(D305, surr_charge_sch_0[POLICY_YEAR])),INDEX(surr_charge_sch_0[SURRENDER_CHARGE_PERCENT],COUNTA(surr_charge_sch_0[SURRENDER_CHARGE_PERCENT])))</f>
        <v>0</v>
      </c>
      <c r="P305">
        <f t="shared" si="61"/>
        <v>0</v>
      </c>
      <c r="Q305">
        <f t="shared" si="62"/>
        <v>6304.4409410883945</v>
      </c>
      <c r="R305">
        <f t="shared" si="63"/>
        <v>0</v>
      </c>
      <c r="S305">
        <f t="shared" si="64"/>
        <v>6304.4409410883945</v>
      </c>
      <c r="T305">
        <f t="shared" si="65"/>
        <v>2204.0729957366275</v>
      </c>
      <c r="U305">
        <f t="shared" si="66"/>
        <v>75272.950576681484</v>
      </c>
      <c r="V305">
        <f t="shared" si="67"/>
        <v>3874.426347396854</v>
      </c>
      <c r="W305">
        <f t="shared" si="68"/>
        <v>81351.449919814972</v>
      </c>
      <c r="X305">
        <f t="shared" si="69"/>
        <v>96310.79063983573</v>
      </c>
    </row>
    <row r="306" spans="1:24" x14ac:dyDescent="0.3">
      <c r="A306">
        <v>304</v>
      </c>
      <c r="B306">
        <f>IF(A306&gt;0,EOMONTH(B305,1),INDEX(extract[VALUATION_DATE], 1))</f>
        <v>54543</v>
      </c>
      <c r="C306">
        <f>IF(A306=0,DAYS360(INDEX(extract[ISSUE_DATE], 1),B306)/30,C305+1)</f>
        <v>322</v>
      </c>
      <c r="D306">
        <f t="shared" si="56"/>
        <v>27</v>
      </c>
      <c r="E306">
        <f>INDEX(extract[ISSUE_AGE], 1)+D306-1</f>
        <v>74</v>
      </c>
      <c r="F306">
        <f>INDEX(mortality_0[PROBABILITY],MATCH(E306, mortality_0[AGE]))</f>
        <v>2.8832E-2</v>
      </c>
      <c r="G306">
        <f t="shared" si="57"/>
        <v>2.4350145430482861E-3</v>
      </c>
      <c r="H306">
        <f>INDEX(valuation_rate_0[rate],0+1)</f>
        <v>4.2500000000000003E-2</v>
      </c>
      <c r="I306">
        <f t="shared" si="58"/>
        <v>0.3483959150930826</v>
      </c>
      <c r="J306">
        <f>IF(A306&gt;0,J305+L305-M305-N305,INDEX(extract[FUND_VALUE], 1))</f>
        <v>6294.3193097613321</v>
      </c>
      <c r="K306">
        <f>IF((B306&lt;INDEX(extract[GUARANTEE_END], 1)),INDEX(extract[CURRENT_RATE], 1),INDEX(extract[MINIMUM_RATE], 1))</f>
        <v>0.01</v>
      </c>
      <c r="L306">
        <f t="shared" si="59"/>
        <v>5.2213777713120528</v>
      </c>
      <c r="M306">
        <f t="shared" si="60"/>
        <v>15.326759057858494</v>
      </c>
      <c r="N306">
        <f>IF((A306=0),INDEX(extract[AVAILABLE_FPWD], 1),(IF(MOD(C306, 12)=0,J306*INDEX(extract[FREE_PWD_PERCENT], 1),0)))</f>
        <v>0</v>
      </c>
      <c r="O306">
        <f>IF((D306&lt;=INDEX(surr_charge_sch_0[POLICY_YEAR],COUNTA(surr_charge_sch_0[POLICY_YEAR]))),INDEX(surr_charge_sch_0[SURRENDER_CHARGE_PERCENT],MATCH(D306, surr_charge_sch_0[POLICY_YEAR])),INDEX(surr_charge_sch_0[SURRENDER_CHARGE_PERCENT],COUNTA(surr_charge_sch_0[SURRENDER_CHARGE_PERCENT])))</f>
        <v>0</v>
      </c>
      <c r="P306">
        <f t="shared" si="61"/>
        <v>0</v>
      </c>
      <c r="Q306">
        <f t="shared" si="62"/>
        <v>6294.3193097613321</v>
      </c>
      <c r="R306">
        <f t="shared" si="63"/>
        <v>0</v>
      </c>
      <c r="S306">
        <f t="shared" si="64"/>
        <v>6294.3193097613321</v>
      </c>
      <c r="T306">
        <f t="shared" si="65"/>
        <v>2192.9151358123595</v>
      </c>
      <c r="U306">
        <f t="shared" si="66"/>
        <v>75272.950576681484</v>
      </c>
      <c r="V306">
        <f t="shared" si="67"/>
        <v>3879.7932971954128</v>
      </c>
      <c r="W306">
        <f t="shared" si="68"/>
        <v>81345.659009689261</v>
      </c>
      <c r="X306">
        <f t="shared" si="69"/>
        <v>96310.79063983573</v>
      </c>
    </row>
    <row r="307" spans="1:24" x14ac:dyDescent="0.3">
      <c r="A307">
        <v>305</v>
      </c>
      <c r="B307">
        <f>IF(A307&gt;0,EOMONTH(B306,1),INDEX(extract[VALUATION_DATE], 1))</f>
        <v>54574</v>
      </c>
      <c r="C307">
        <f>IF(A307=0,DAYS360(INDEX(extract[ISSUE_DATE], 1),B307)/30,C306+1)</f>
        <v>323</v>
      </c>
      <c r="D307">
        <f t="shared" si="56"/>
        <v>27</v>
      </c>
      <c r="E307">
        <f>INDEX(extract[ISSUE_AGE], 1)+D307-1</f>
        <v>74</v>
      </c>
      <c r="F307">
        <f>INDEX(mortality_0[PROBABILITY],MATCH(E307, mortality_0[AGE]))</f>
        <v>2.8832E-2</v>
      </c>
      <c r="G307">
        <f t="shared" si="57"/>
        <v>2.4350145430482861E-3</v>
      </c>
      <c r="H307">
        <f>INDEX(valuation_rate_0[rate],0+1)</f>
        <v>4.2500000000000003E-2</v>
      </c>
      <c r="I307">
        <f t="shared" si="58"/>
        <v>0.3471896065398935</v>
      </c>
      <c r="J307">
        <f>IF(A307&gt;0,J306+L306-M306-N306,INDEX(extract[FUND_VALUE], 1))</f>
        <v>6284.2139284747855</v>
      </c>
      <c r="K307">
        <f>IF((B307&lt;INDEX(extract[GUARANTEE_END], 1)),INDEX(extract[CURRENT_RATE], 1),INDEX(extract[MINIMUM_RATE], 1))</f>
        <v>0.01</v>
      </c>
      <c r="L307">
        <f t="shared" si="59"/>
        <v>5.2129949723748616</v>
      </c>
      <c r="M307">
        <f t="shared" si="60"/>
        <v>15.302152307462705</v>
      </c>
      <c r="N307">
        <f>IF((A307=0),INDEX(extract[AVAILABLE_FPWD], 1),(IF(MOD(C307, 12)=0,J307*INDEX(extract[FREE_PWD_PERCENT], 1),0)))</f>
        <v>0</v>
      </c>
      <c r="O307">
        <f>IF((D307&lt;=INDEX(surr_charge_sch_0[POLICY_YEAR],COUNTA(surr_charge_sch_0[POLICY_YEAR]))),INDEX(surr_charge_sch_0[SURRENDER_CHARGE_PERCENT],MATCH(D307, surr_charge_sch_0[POLICY_YEAR])),INDEX(surr_charge_sch_0[SURRENDER_CHARGE_PERCENT],COUNTA(surr_charge_sch_0[SURRENDER_CHARGE_PERCENT])))</f>
        <v>0</v>
      </c>
      <c r="P307">
        <f t="shared" si="61"/>
        <v>0</v>
      </c>
      <c r="Q307">
        <f t="shared" si="62"/>
        <v>6284.2139284747855</v>
      </c>
      <c r="R307">
        <f t="shared" si="63"/>
        <v>0</v>
      </c>
      <c r="S307">
        <f t="shared" si="64"/>
        <v>6284.2139284747855</v>
      </c>
      <c r="T307">
        <f t="shared" si="65"/>
        <v>2181.813761239679</v>
      </c>
      <c r="U307">
        <f t="shared" si="66"/>
        <v>75272.950576681484</v>
      </c>
      <c r="V307">
        <f t="shared" si="67"/>
        <v>3885.1330774427865</v>
      </c>
      <c r="W307">
        <f t="shared" si="68"/>
        <v>81339.897415363957</v>
      </c>
      <c r="X307">
        <f t="shared" si="69"/>
        <v>96310.79063983573</v>
      </c>
    </row>
    <row r="308" spans="1:24" x14ac:dyDescent="0.3">
      <c r="A308">
        <v>306</v>
      </c>
      <c r="B308">
        <f>IF(A308&gt;0,EOMONTH(B307,1),INDEX(extract[VALUATION_DATE], 1))</f>
        <v>54604</v>
      </c>
      <c r="C308">
        <f>IF(A308=0,DAYS360(INDEX(extract[ISSUE_DATE], 1),B308)/30,C307+1)</f>
        <v>324</v>
      </c>
      <c r="D308">
        <f t="shared" si="56"/>
        <v>28</v>
      </c>
      <c r="E308">
        <f>INDEX(extract[ISSUE_AGE], 1)+D308-1</f>
        <v>75</v>
      </c>
      <c r="F308">
        <f>INDEX(mortality_0[PROBABILITY],MATCH(E308, mortality_0[AGE]))</f>
        <v>3.1828000000000002E-2</v>
      </c>
      <c r="G308">
        <f t="shared" si="57"/>
        <v>2.6918306374155154E-3</v>
      </c>
      <c r="H308">
        <f>INDEX(valuation_rate_0[rate],0+1)</f>
        <v>4.2500000000000003E-2</v>
      </c>
      <c r="I308">
        <f t="shared" si="58"/>
        <v>0.34598747478747172</v>
      </c>
      <c r="J308">
        <f>IF(A308&gt;0,J307+L307-M307-N307,INDEX(extract[FUND_VALUE], 1))</f>
        <v>6274.1247711396973</v>
      </c>
      <c r="K308">
        <f>IF((B308&lt;INDEX(extract[GUARANTEE_END], 1)),INDEX(extract[CURRENT_RATE], 1),INDEX(extract[MINIMUM_RATE], 1))</f>
        <v>0.01</v>
      </c>
      <c r="L308">
        <f t="shared" si="59"/>
        <v>5.2046256318237711</v>
      </c>
      <c r="M308">
        <f t="shared" si="60"/>
        <v>16.888881281921446</v>
      </c>
      <c r="N308">
        <f>IF((A308=0),INDEX(extract[AVAILABLE_FPWD], 1),(IF(MOD(C308, 12)=0,J308*INDEX(extract[FREE_PWD_PERCENT], 1),0)))</f>
        <v>627.41247711396977</v>
      </c>
      <c r="O308">
        <f>IF((D308&lt;=INDEX(surr_charge_sch_0[POLICY_YEAR],COUNTA(surr_charge_sch_0[POLICY_YEAR]))),INDEX(surr_charge_sch_0[SURRENDER_CHARGE_PERCENT],MATCH(D308, surr_charge_sch_0[POLICY_YEAR])),INDEX(surr_charge_sch_0[SURRENDER_CHARGE_PERCENT],COUNTA(surr_charge_sch_0[SURRENDER_CHARGE_PERCENT])))</f>
        <v>0</v>
      </c>
      <c r="P308">
        <f t="shared" si="61"/>
        <v>627.41247711396977</v>
      </c>
      <c r="Q308">
        <f t="shared" si="62"/>
        <v>5646.7122940257277</v>
      </c>
      <c r="R308">
        <f t="shared" si="63"/>
        <v>0</v>
      </c>
      <c r="S308">
        <f t="shared" si="64"/>
        <v>6274.1247711396973</v>
      </c>
      <c r="T308">
        <f t="shared" si="65"/>
        <v>2170.7685860681477</v>
      </c>
      <c r="U308">
        <f t="shared" si="66"/>
        <v>75272.950576681484</v>
      </c>
      <c r="V308">
        <f t="shared" si="67"/>
        <v>3890.4458256816279</v>
      </c>
      <c r="W308">
        <f t="shared" si="68"/>
        <v>81334.164988431265</v>
      </c>
      <c r="X308">
        <f t="shared" si="69"/>
        <v>96310.79063983573</v>
      </c>
    </row>
    <row r="309" spans="1:24" x14ac:dyDescent="0.3">
      <c r="A309">
        <v>307</v>
      </c>
      <c r="B309">
        <f>IF(A309&gt;0,EOMONTH(B308,1),INDEX(extract[VALUATION_DATE], 1))</f>
        <v>54635</v>
      </c>
      <c r="C309">
        <f>IF(A309=0,DAYS360(INDEX(extract[ISSUE_DATE], 1),B309)/30,C308+1)</f>
        <v>325</v>
      </c>
      <c r="D309">
        <f t="shared" si="56"/>
        <v>28</v>
      </c>
      <c r="E309">
        <f>INDEX(extract[ISSUE_AGE], 1)+D309-1</f>
        <v>75</v>
      </c>
      <c r="F309">
        <f>INDEX(mortality_0[PROBABILITY],MATCH(E309, mortality_0[AGE]))</f>
        <v>3.1828000000000002E-2</v>
      </c>
      <c r="G309">
        <f t="shared" si="57"/>
        <v>2.6918306374155154E-3</v>
      </c>
      <c r="H309">
        <f>INDEX(valuation_rate_0[rate],0+1)</f>
        <v>4.2500000000000003E-2</v>
      </c>
      <c r="I309">
        <f t="shared" si="58"/>
        <v>0.3447895053737921</v>
      </c>
      <c r="J309">
        <f>IF(A309&gt;0,J308+L308-M308-N308,INDEX(extract[FUND_VALUE], 1))</f>
        <v>5635.0280383756299</v>
      </c>
      <c r="K309">
        <f>IF((B309&lt;INDEX(extract[GUARANTEE_END], 1)),INDEX(extract[CURRENT_RATE], 1),INDEX(extract[MINIMUM_RATE], 1))</f>
        <v>0.01</v>
      </c>
      <c r="L309">
        <f t="shared" si="59"/>
        <v>4.6744705332418732</v>
      </c>
      <c r="M309">
        <f t="shared" si="60"/>
        <v>15.168541116394973</v>
      </c>
      <c r="N309">
        <f>IF((A309=0),INDEX(extract[AVAILABLE_FPWD], 1),(IF(MOD(C309, 12)=0,J309*INDEX(extract[FREE_PWD_PERCENT], 1),0)))</f>
        <v>0</v>
      </c>
      <c r="O309">
        <f>IF((D309&lt;=INDEX(surr_charge_sch_0[POLICY_YEAR],COUNTA(surr_charge_sch_0[POLICY_YEAR]))),INDEX(surr_charge_sch_0[SURRENDER_CHARGE_PERCENT],MATCH(D309, surr_charge_sch_0[POLICY_YEAR])),INDEX(surr_charge_sch_0[SURRENDER_CHARGE_PERCENT],COUNTA(surr_charge_sch_0[SURRENDER_CHARGE_PERCENT])))</f>
        <v>0</v>
      </c>
      <c r="P309">
        <f t="shared" si="61"/>
        <v>0</v>
      </c>
      <c r="Q309">
        <f t="shared" si="62"/>
        <v>5635.0280383756299</v>
      </c>
      <c r="R309">
        <f t="shared" si="63"/>
        <v>0</v>
      </c>
      <c r="S309">
        <f t="shared" si="64"/>
        <v>5635.0280383756299</v>
      </c>
      <c r="T309">
        <f t="shared" si="65"/>
        <v>1942.8985301189834</v>
      </c>
      <c r="U309">
        <f t="shared" si="66"/>
        <v>75490.027435288299</v>
      </c>
      <c r="V309">
        <f t="shared" si="67"/>
        <v>3896.2891670683453</v>
      </c>
      <c r="W309">
        <f t="shared" si="68"/>
        <v>81329.215132475627</v>
      </c>
      <c r="X309">
        <f t="shared" si="69"/>
        <v>96310.79063983573</v>
      </c>
    </row>
    <row r="310" spans="1:24" x14ac:dyDescent="0.3">
      <c r="A310">
        <v>308</v>
      </c>
      <c r="B310">
        <f>IF(A310&gt;0,EOMONTH(B309,1),INDEX(extract[VALUATION_DATE], 1))</f>
        <v>54666</v>
      </c>
      <c r="C310">
        <f>IF(A310=0,DAYS360(INDEX(extract[ISSUE_DATE], 1),B310)/30,C309+1)</f>
        <v>326</v>
      </c>
      <c r="D310">
        <f t="shared" si="56"/>
        <v>28</v>
      </c>
      <c r="E310">
        <f>INDEX(extract[ISSUE_AGE], 1)+D310-1</f>
        <v>75</v>
      </c>
      <c r="F310">
        <f>INDEX(mortality_0[PROBABILITY],MATCH(E310, mortality_0[AGE]))</f>
        <v>3.1828000000000002E-2</v>
      </c>
      <c r="G310">
        <f t="shared" si="57"/>
        <v>2.6918306374155154E-3</v>
      </c>
      <c r="H310">
        <f>INDEX(valuation_rate_0[rate],0+1)</f>
        <v>4.2500000000000003E-2</v>
      </c>
      <c r="I310">
        <f t="shared" si="58"/>
        <v>0.34359568388690376</v>
      </c>
      <c r="J310">
        <f>IF(A310&gt;0,J309+L309-M309-N309,INDEX(extract[FUND_VALUE], 1))</f>
        <v>5624.5339677924767</v>
      </c>
      <c r="K310">
        <f>IF((B310&lt;INDEX(extract[GUARANTEE_END], 1)),INDEX(extract[CURRENT_RATE], 1),INDEX(extract[MINIMUM_RATE], 1))</f>
        <v>0.01</v>
      </c>
      <c r="L310">
        <f t="shared" si="59"/>
        <v>4.6657653017185092</v>
      </c>
      <c r="M310">
        <f t="shared" si="60"/>
        <v>15.14029285568804</v>
      </c>
      <c r="N310">
        <f>IF((A310=0),INDEX(extract[AVAILABLE_FPWD], 1),(IF(MOD(C310, 12)=0,J310*INDEX(extract[FREE_PWD_PERCENT], 1),0)))</f>
        <v>0</v>
      </c>
      <c r="O310">
        <f>IF((D310&lt;=INDEX(surr_charge_sch_0[POLICY_YEAR],COUNTA(surr_charge_sch_0[POLICY_YEAR]))),INDEX(surr_charge_sch_0[SURRENDER_CHARGE_PERCENT],MATCH(D310, surr_charge_sch_0[POLICY_YEAR])),INDEX(surr_charge_sch_0[SURRENDER_CHARGE_PERCENT],COUNTA(surr_charge_sch_0[SURRENDER_CHARGE_PERCENT])))</f>
        <v>0</v>
      </c>
      <c r="P310">
        <f t="shared" si="61"/>
        <v>0</v>
      </c>
      <c r="Q310">
        <f t="shared" si="62"/>
        <v>5624.5339677924767</v>
      </c>
      <c r="R310">
        <f t="shared" si="63"/>
        <v>0</v>
      </c>
      <c r="S310">
        <f t="shared" si="64"/>
        <v>5624.5339677924767</v>
      </c>
      <c r="T310">
        <f t="shared" si="65"/>
        <v>1932.5655952087764</v>
      </c>
      <c r="U310">
        <f t="shared" si="66"/>
        <v>75490.027435288299</v>
      </c>
      <c r="V310">
        <f t="shared" si="67"/>
        <v>3901.5191208571091</v>
      </c>
      <c r="W310">
        <f t="shared" si="68"/>
        <v>81324.112151354188</v>
      </c>
      <c r="X310">
        <f t="shared" si="69"/>
        <v>96310.79063983573</v>
      </c>
    </row>
    <row r="311" spans="1:24" x14ac:dyDescent="0.3">
      <c r="A311">
        <v>309</v>
      </c>
      <c r="B311">
        <f>IF(A311&gt;0,EOMONTH(B310,1),INDEX(extract[VALUATION_DATE], 1))</f>
        <v>54696</v>
      </c>
      <c r="C311">
        <f>IF(A311=0,DAYS360(INDEX(extract[ISSUE_DATE], 1),B311)/30,C310+1)</f>
        <v>327</v>
      </c>
      <c r="D311">
        <f t="shared" si="56"/>
        <v>28</v>
      </c>
      <c r="E311">
        <f>INDEX(extract[ISSUE_AGE], 1)+D311-1</f>
        <v>75</v>
      </c>
      <c r="F311">
        <f>INDEX(mortality_0[PROBABILITY],MATCH(E311, mortality_0[AGE]))</f>
        <v>3.1828000000000002E-2</v>
      </c>
      <c r="G311">
        <f t="shared" si="57"/>
        <v>2.6918306374155154E-3</v>
      </c>
      <c r="H311">
        <f>INDEX(valuation_rate_0[rate],0+1)</f>
        <v>4.2500000000000003E-2</v>
      </c>
      <c r="I311">
        <f t="shared" si="58"/>
        <v>0.34240599596475663</v>
      </c>
      <c r="J311">
        <f>IF(A311&gt;0,J310+L310-M310-N310,INDEX(extract[FUND_VALUE], 1))</f>
        <v>5614.0594402385068</v>
      </c>
      <c r="K311">
        <f>IF((B311&lt;INDEX(extract[GUARANTEE_END], 1)),INDEX(extract[CURRENT_RATE], 1),INDEX(extract[MINIMUM_RATE], 1))</f>
        <v>0.01</v>
      </c>
      <c r="L311">
        <f t="shared" si="59"/>
        <v>4.6570762818827216</v>
      </c>
      <c r="M311">
        <f t="shared" si="60"/>
        <v>15.112097201505811</v>
      </c>
      <c r="N311">
        <f>IF((A311=0),INDEX(extract[AVAILABLE_FPWD], 1),(IF(MOD(C311, 12)=0,J311*INDEX(extract[FREE_PWD_PERCENT], 1),0)))</f>
        <v>0</v>
      </c>
      <c r="O311">
        <f>IF((D311&lt;=INDEX(surr_charge_sch_0[POLICY_YEAR],COUNTA(surr_charge_sch_0[POLICY_YEAR]))),INDEX(surr_charge_sch_0[SURRENDER_CHARGE_PERCENT],MATCH(D311, surr_charge_sch_0[POLICY_YEAR])),INDEX(surr_charge_sch_0[SURRENDER_CHARGE_PERCENT],COUNTA(surr_charge_sch_0[SURRENDER_CHARGE_PERCENT])))</f>
        <v>0</v>
      </c>
      <c r="P311">
        <f t="shared" si="61"/>
        <v>0</v>
      </c>
      <c r="Q311">
        <f t="shared" si="62"/>
        <v>5614.0594402385068</v>
      </c>
      <c r="R311">
        <f t="shared" si="63"/>
        <v>0</v>
      </c>
      <c r="S311">
        <f t="shared" si="64"/>
        <v>5614.0594402385068</v>
      </c>
      <c r="T311">
        <f t="shared" si="65"/>
        <v>1922.28761404021</v>
      </c>
      <c r="U311">
        <f t="shared" si="66"/>
        <v>75490.027435288299</v>
      </c>
      <c r="V311">
        <f t="shared" si="67"/>
        <v>3906.7212601351071</v>
      </c>
      <c r="W311">
        <f t="shared" si="68"/>
        <v>81319.036309463612</v>
      </c>
      <c r="X311">
        <f t="shared" si="69"/>
        <v>96310.79063983573</v>
      </c>
    </row>
    <row r="312" spans="1:24" x14ac:dyDescent="0.3">
      <c r="A312">
        <v>310</v>
      </c>
      <c r="B312">
        <f>IF(A312&gt;0,EOMONTH(B311,1),INDEX(extract[VALUATION_DATE], 1))</f>
        <v>54727</v>
      </c>
      <c r="C312">
        <f>IF(A312=0,DAYS360(INDEX(extract[ISSUE_DATE], 1),B312)/30,C311+1)</f>
        <v>328</v>
      </c>
      <c r="D312">
        <f t="shared" si="56"/>
        <v>28</v>
      </c>
      <c r="E312">
        <f>INDEX(extract[ISSUE_AGE], 1)+D312-1</f>
        <v>75</v>
      </c>
      <c r="F312">
        <f>INDEX(mortality_0[PROBABILITY],MATCH(E312, mortality_0[AGE]))</f>
        <v>3.1828000000000002E-2</v>
      </c>
      <c r="G312">
        <f t="shared" si="57"/>
        <v>2.6918306374155154E-3</v>
      </c>
      <c r="H312">
        <f>INDEX(valuation_rate_0[rate],0+1)</f>
        <v>4.2500000000000003E-2</v>
      </c>
      <c r="I312">
        <f t="shared" si="58"/>
        <v>0.34122042729502877</v>
      </c>
      <c r="J312">
        <f>IF(A312&gt;0,J311+L311-M311-N311,INDEX(extract[FUND_VALUE], 1))</f>
        <v>5603.6044193188836</v>
      </c>
      <c r="K312">
        <f>IF((B312&lt;INDEX(extract[GUARANTEE_END], 1)),INDEX(extract[CURRENT_RATE], 1),INDEX(extract[MINIMUM_RATE], 1))</f>
        <v>0.01</v>
      </c>
      <c r="L312">
        <f t="shared" si="59"/>
        <v>4.6484034435436081</v>
      </c>
      <c r="M312">
        <f t="shared" si="60"/>
        <v>15.08395405587955</v>
      </c>
      <c r="N312">
        <f>IF((A312=0),INDEX(extract[AVAILABLE_FPWD], 1),(IF(MOD(C312, 12)=0,J312*INDEX(extract[FREE_PWD_PERCENT], 1),0)))</f>
        <v>0</v>
      </c>
      <c r="O312">
        <f>IF((D312&lt;=INDEX(surr_charge_sch_0[POLICY_YEAR],COUNTA(surr_charge_sch_0[POLICY_YEAR]))),INDEX(surr_charge_sch_0[SURRENDER_CHARGE_PERCENT],MATCH(D312, surr_charge_sch_0[POLICY_YEAR])),INDEX(surr_charge_sch_0[SURRENDER_CHARGE_PERCENT],COUNTA(surr_charge_sch_0[SURRENDER_CHARGE_PERCENT])))</f>
        <v>0</v>
      </c>
      <c r="P312">
        <f t="shared" si="61"/>
        <v>0</v>
      </c>
      <c r="Q312">
        <f t="shared" si="62"/>
        <v>5603.6044193188836</v>
      </c>
      <c r="R312">
        <f t="shared" si="63"/>
        <v>0</v>
      </c>
      <c r="S312">
        <f t="shared" si="64"/>
        <v>5603.6044193188836</v>
      </c>
      <c r="T312">
        <f t="shared" si="65"/>
        <v>1912.064294352301</v>
      </c>
      <c r="U312">
        <f t="shared" si="66"/>
        <v>75490.027435288299</v>
      </c>
      <c r="V312">
        <f t="shared" si="67"/>
        <v>3911.8957328285051</v>
      </c>
      <c r="W312">
        <f t="shared" si="68"/>
        <v>81313.9874624691</v>
      </c>
      <c r="X312">
        <f t="shared" si="69"/>
        <v>96310.79063983573</v>
      </c>
    </row>
    <row r="313" spans="1:24" x14ac:dyDescent="0.3">
      <c r="A313">
        <v>311</v>
      </c>
      <c r="B313">
        <f>IF(A313&gt;0,EOMONTH(B312,1),INDEX(extract[VALUATION_DATE], 1))</f>
        <v>54757</v>
      </c>
      <c r="C313">
        <f>IF(A313=0,DAYS360(INDEX(extract[ISSUE_DATE], 1),B313)/30,C312+1)</f>
        <v>329</v>
      </c>
      <c r="D313">
        <f t="shared" si="56"/>
        <v>28</v>
      </c>
      <c r="E313">
        <f>INDEX(extract[ISSUE_AGE], 1)+D313-1</f>
        <v>75</v>
      </c>
      <c r="F313">
        <f>INDEX(mortality_0[PROBABILITY],MATCH(E313, mortality_0[AGE]))</f>
        <v>3.1828000000000002E-2</v>
      </c>
      <c r="G313">
        <f t="shared" si="57"/>
        <v>2.6918306374155154E-3</v>
      </c>
      <c r="H313">
        <f>INDEX(valuation_rate_0[rate],0+1)</f>
        <v>4.2500000000000003E-2</v>
      </c>
      <c r="I313">
        <f t="shared" si="58"/>
        <v>0.34003896361495417</v>
      </c>
      <c r="J313">
        <f>IF(A313&gt;0,J312+L312-M312-N312,INDEX(extract[FUND_VALUE], 1))</f>
        <v>5593.1688687065471</v>
      </c>
      <c r="K313">
        <f>IF((B313&lt;INDEX(extract[GUARANTEE_END], 1)),INDEX(extract[CURRENT_RATE], 1),INDEX(extract[MINIMUM_RATE], 1))</f>
        <v>0.01</v>
      </c>
      <c r="L313">
        <f t="shared" si="59"/>
        <v>4.6397467565664865</v>
      </c>
      <c r="M313">
        <f t="shared" si="60"/>
        <v>15.055863321022962</v>
      </c>
      <c r="N313">
        <f>IF((A313=0),INDEX(extract[AVAILABLE_FPWD], 1),(IF(MOD(C313, 12)=0,J313*INDEX(extract[FREE_PWD_PERCENT], 1),0)))</f>
        <v>0</v>
      </c>
      <c r="O313">
        <f>IF((D313&lt;=INDEX(surr_charge_sch_0[POLICY_YEAR],COUNTA(surr_charge_sch_0[POLICY_YEAR]))),INDEX(surr_charge_sch_0[SURRENDER_CHARGE_PERCENT],MATCH(D313, surr_charge_sch_0[POLICY_YEAR])),INDEX(surr_charge_sch_0[SURRENDER_CHARGE_PERCENT],COUNTA(surr_charge_sch_0[SURRENDER_CHARGE_PERCENT])))</f>
        <v>0</v>
      </c>
      <c r="P313">
        <f t="shared" si="61"/>
        <v>0</v>
      </c>
      <c r="Q313">
        <f t="shared" si="62"/>
        <v>5593.1688687065471</v>
      </c>
      <c r="R313">
        <f t="shared" si="63"/>
        <v>0</v>
      </c>
      <c r="S313">
        <f t="shared" si="64"/>
        <v>5593.1688687065471</v>
      </c>
      <c r="T313">
        <f t="shared" si="65"/>
        <v>1901.8953454384</v>
      </c>
      <c r="U313">
        <f t="shared" si="66"/>
        <v>75490.027435288299</v>
      </c>
      <c r="V313">
        <f t="shared" si="67"/>
        <v>3917.0426860767507</v>
      </c>
      <c r="W313">
        <f t="shared" si="68"/>
        <v>81308.965466803449</v>
      </c>
      <c r="X313">
        <f t="shared" si="69"/>
        <v>96310.79063983573</v>
      </c>
    </row>
    <row r="314" spans="1:24" x14ac:dyDescent="0.3">
      <c r="A314">
        <v>312</v>
      </c>
      <c r="B314">
        <f>IF(A314&gt;0,EOMONTH(B313,1),INDEX(extract[VALUATION_DATE], 1))</f>
        <v>54788</v>
      </c>
      <c r="C314">
        <f>IF(A314=0,DAYS360(INDEX(extract[ISSUE_DATE], 1),B314)/30,C313+1)</f>
        <v>330</v>
      </c>
      <c r="D314">
        <f t="shared" si="56"/>
        <v>28</v>
      </c>
      <c r="E314">
        <f>INDEX(extract[ISSUE_AGE], 1)+D314-1</f>
        <v>75</v>
      </c>
      <c r="F314">
        <f>INDEX(mortality_0[PROBABILITY],MATCH(E314, mortality_0[AGE]))</f>
        <v>3.1828000000000002E-2</v>
      </c>
      <c r="G314">
        <f t="shared" si="57"/>
        <v>2.6918306374155154E-3</v>
      </c>
      <c r="H314">
        <f>INDEX(valuation_rate_0[rate],0+1)</f>
        <v>4.2500000000000003E-2</v>
      </c>
      <c r="I314">
        <f t="shared" si="58"/>
        <v>0.33886159071115107</v>
      </c>
      <c r="J314">
        <f>IF(A314&gt;0,J313+L313-M313-N313,INDEX(extract[FUND_VALUE], 1))</f>
        <v>5582.7527521420907</v>
      </c>
      <c r="K314">
        <f>IF((B314&lt;INDEX(extract[GUARANTEE_END], 1)),INDEX(extract[CURRENT_RATE], 1),INDEX(extract[MINIMUM_RATE], 1))</f>
        <v>0.01</v>
      </c>
      <c r="L314">
        <f t="shared" si="59"/>
        <v>4.6311061908727975</v>
      </c>
      <c r="M314">
        <f t="shared" si="60"/>
        <v>15.027824899331867</v>
      </c>
      <c r="N314">
        <f>IF((A314=0),INDEX(extract[AVAILABLE_FPWD], 1),(IF(MOD(C314, 12)=0,J314*INDEX(extract[FREE_PWD_PERCENT], 1),0)))</f>
        <v>0</v>
      </c>
      <c r="O314">
        <f>IF((D314&lt;=INDEX(surr_charge_sch_0[POLICY_YEAR],COUNTA(surr_charge_sch_0[POLICY_YEAR]))),INDEX(surr_charge_sch_0[SURRENDER_CHARGE_PERCENT],MATCH(D314, surr_charge_sch_0[POLICY_YEAR])),INDEX(surr_charge_sch_0[SURRENDER_CHARGE_PERCENT],COUNTA(surr_charge_sch_0[SURRENDER_CHARGE_PERCENT])))</f>
        <v>0</v>
      </c>
      <c r="P314">
        <f t="shared" si="61"/>
        <v>0</v>
      </c>
      <c r="Q314">
        <f t="shared" si="62"/>
        <v>5582.7527521420907</v>
      </c>
      <c r="R314">
        <f t="shared" si="63"/>
        <v>0</v>
      </c>
      <c r="S314">
        <f t="shared" si="64"/>
        <v>5582.7527521420907</v>
      </c>
      <c r="T314">
        <f t="shared" si="65"/>
        <v>1891.7804781379255</v>
      </c>
      <c r="U314">
        <f t="shared" si="66"/>
        <v>75490.027435288299</v>
      </c>
      <c r="V314">
        <f t="shared" si="67"/>
        <v>3922.1622662367599</v>
      </c>
      <c r="W314">
        <f t="shared" si="68"/>
        <v>81303.970179662982</v>
      </c>
      <c r="X314">
        <f t="shared" si="69"/>
        <v>96310.79063983573</v>
      </c>
    </row>
    <row r="315" spans="1:24" x14ac:dyDescent="0.3">
      <c r="A315">
        <v>313</v>
      </c>
      <c r="B315">
        <f>IF(A315&gt;0,EOMONTH(B314,1),INDEX(extract[VALUATION_DATE], 1))</f>
        <v>54819</v>
      </c>
      <c r="C315">
        <f>IF(A315=0,DAYS360(INDEX(extract[ISSUE_DATE], 1),B315)/30,C314+1)</f>
        <v>331</v>
      </c>
      <c r="D315">
        <f t="shared" si="56"/>
        <v>28</v>
      </c>
      <c r="E315">
        <f>INDEX(extract[ISSUE_AGE], 1)+D315-1</f>
        <v>75</v>
      </c>
      <c r="F315">
        <f>INDEX(mortality_0[PROBABILITY],MATCH(E315, mortality_0[AGE]))</f>
        <v>3.1828000000000002E-2</v>
      </c>
      <c r="G315">
        <f t="shared" si="57"/>
        <v>2.6918306374155154E-3</v>
      </c>
      <c r="H315">
        <f>INDEX(valuation_rate_0[rate],0+1)</f>
        <v>4.2500000000000003E-2</v>
      </c>
      <c r="I315">
        <f t="shared" si="58"/>
        <v>0.33768829441945108</v>
      </c>
      <c r="J315">
        <f>IF(A315&gt;0,J314+L314-M314-N314,INDEX(extract[FUND_VALUE], 1))</f>
        <v>5572.3560334336316</v>
      </c>
      <c r="K315">
        <f>IF((B315&lt;INDEX(extract[GUARANTEE_END], 1)),INDEX(extract[CURRENT_RATE], 1),INDEX(extract[MINIMUM_RATE], 1))</f>
        <v>0.01</v>
      </c>
      <c r="L315">
        <f t="shared" si="59"/>
        <v>4.6224817164399949</v>
      </c>
      <c r="M315">
        <f t="shared" si="60"/>
        <v>14.999838693383845</v>
      </c>
      <c r="N315">
        <f>IF((A315=0),INDEX(extract[AVAILABLE_FPWD], 1),(IF(MOD(C315, 12)=0,J315*INDEX(extract[FREE_PWD_PERCENT], 1),0)))</f>
        <v>0</v>
      </c>
      <c r="O315">
        <f>IF((D315&lt;=INDEX(surr_charge_sch_0[POLICY_YEAR],COUNTA(surr_charge_sch_0[POLICY_YEAR]))),INDEX(surr_charge_sch_0[SURRENDER_CHARGE_PERCENT],MATCH(D315, surr_charge_sch_0[POLICY_YEAR])),INDEX(surr_charge_sch_0[SURRENDER_CHARGE_PERCENT],COUNTA(surr_charge_sch_0[SURRENDER_CHARGE_PERCENT])))</f>
        <v>0</v>
      </c>
      <c r="P315">
        <f t="shared" si="61"/>
        <v>0</v>
      </c>
      <c r="Q315">
        <f t="shared" si="62"/>
        <v>5572.3560334336316</v>
      </c>
      <c r="R315">
        <f t="shared" si="63"/>
        <v>0</v>
      </c>
      <c r="S315">
        <f t="shared" si="64"/>
        <v>5572.3560334336316</v>
      </c>
      <c r="T315">
        <f t="shared" si="65"/>
        <v>1881.7194048281408</v>
      </c>
      <c r="U315">
        <f t="shared" si="66"/>
        <v>75490.027435288299</v>
      </c>
      <c r="V315">
        <f t="shared" si="67"/>
        <v>3927.254618887076</v>
      </c>
      <c r="W315">
        <f t="shared" si="68"/>
        <v>81299.001459003513</v>
      </c>
      <c r="X315">
        <f t="shared" si="69"/>
        <v>96310.79063983573</v>
      </c>
    </row>
    <row r="316" spans="1:24" x14ac:dyDescent="0.3">
      <c r="A316">
        <v>314</v>
      </c>
      <c r="B316">
        <f>IF(A316&gt;0,EOMONTH(B315,1),INDEX(extract[VALUATION_DATE], 1))</f>
        <v>54847</v>
      </c>
      <c r="C316">
        <f>IF(A316=0,DAYS360(INDEX(extract[ISSUE_DATE], 1),B316)/30,C315+1)</f>
        <v>332</v>
      </c>
      <c r="D316">
        <f t="shared" si="56"/>
        <v>28</v>
      </c>
      <c r="E316">
        <f>INDEX(extract[ISSUE_AGE], 1)+D316-1</f>
        <v>75</v>
      </c>
      <c r="F316">
        <f>INDEX(mortality_0[PROBABILITY],MATCH(E316, mortality_0[AGE]))</f>
        <v>3.1828000000000002E-2</v>
      </c>
      <c r="G316">
        <f t="shared" si="57"/>
        <v>2.6918306374155154E-3</v>
      </c>
      <c r="H316">
        <f>INDEX(valuation_rate_0[rate],0+1)</f>
        <v>4.2500000000000003E-2</v>
      </c>
      <c r="I316">
        <f t="shared" si="58"/>
        <v>0.33651906062472881</v>
      </c>
      <c r="J316">
        <f>IF(A316&gt;0,J315+L315-M315-N315,INDEX(extract[FUND_VALUE], 1))</f>
        <v>5561.9786764566879</v>
      </c>
      <c r="K316">
        <f>IF((B316&lt;INDEX(extract[GUARANTEE_END], 1)),INDEX(extract[CURRENT_RATE], 1),INDEX(extract[MINIMUM_RATE], 1))</f>
        <v>0.01</v>
      </c>
      <c r="L316">
        <f t="shared" si="59"/>
        <v>4.6138733033014443</v>
      </c>
      <c r="M316">
        <f t="shared" si="60"/>
        <v>14.971904605937912</v>
      </c>
      <c r="N316">
        <f>IF((A316=0),INDEX(extract[AVAILABLE_FPWD], 1),(IF(MOD(C316, 12)=0,J316*INDEX(extract[FREE_PWD_PERCENT], 1),0)))</f>
        <v>0</v>
      </c>
      <c r="O316">
        <f>IF((D316&lt;=INDEX(surr_charge_sch_0[POLICY_YEAR],COUNTA(surr_charge_sch_0[POLICY_YEAR]))),INDEX(surr_charge_sch_0[SURRENDER_CHARGE_PERCENT],MATCH(D316, surr_charge_sch_0[POLICY_YEAR])),INDEX(surr_charge_sch_0[SURRENDER_CHARGE_PERCENT],COUNTA(surr_charge_sch_0[SURRENDER_CHARGE_PERCENT])))</f>
        <v>0</v>
      </c>
      <c r="P316">
        <f t="shared" si="61"/>
        <v>0</v>
      </c>
      <c r="Q316">
        <f t="shared" si="62"/>
        <v>5561.9786764566879</v>
      </c>
      <c r="R316">
        <f t="shared" si="63"/>
        <v>0</v>
      </c>
      <c r="S316">
        <f t="shared" si="64"/>
        <v>5561.9786764566879</v>
      </c>
      <c r="T316">
        <f t="shared" si="65"/>
        <v>1871.711839415977</v>
      </c>
      <c r="U316">
        <f t="shared" si="66"/>
        <v>75490.027435288299</v>
      </c>
      <c r="V316">
        <f t="shared" si="67"/>
        <v>3932.3198888320117</v>
      </c>
      <c r="W316">
        <f t="shared" si="68"/>
        <v>81294.059163536294</v>
      </c>
      <c r="X316">
        <f t="shared" si="69"/>
        <v>96310.79063983573</v>
      </c>
    </row>
    <row r="317" spans="1:24" x14ac:dyDescent="0.3">
      <c r="A317">
        <v>315</v>
      </c>
      <c r="B317">
        <f>IF(A317&gt;0,EOMONTH(B316,1),INDEX(extract[VALUATION_DATE], 1))</f>
        <v>54878</v>
      </c>
      <c r="C317">
        <f>IF(A317=0,DAYS360(INDEX(extract[ISSUE_DATE], 1),B317)/30,C316+1)</f>
        <v>333</v>
      </c>
      <c r="D317">
        <f t="shared" si="56"/>
        <v>28</v>
      </c>
      <c r="E317">
        <f>INDEX(extract[ISSUE_AGE], 1)+D317-1</f>
        <v>75</v>
      </c>
      <c r="F317">
        <f>INDEX(mortality_0[PROBABILITY],MATCH(E317, mortality_0[AGE]))</f>
        <v>3.1828000000000002E-2</v>
      </c>
      <c r="G317">
        <f t="shared" si="57"/>
        <v>2.6918306374155154E-3</v>
      </c>
      <c r="H317">
        <f>INDEX(valuation_rate_0[rate],0+1)</f>
        <v>4.2500000000000003E-2</v>
      </c>
      <c r="I317">
        <f t="shared" si="58"/>
        <v>0.33535387526073185</v>
      </c>
      <c r="J317">
        <f>IF(A317&gt;0,J316+L316-M316-N316,INDEX(extract[FUND_VALUE], 1))</f>
        <v>5551.6206451540511</v>
      </c>
      <c r="K317">
        <f>IF((B317&lt;INDEX(extract[GUARANTEE_END], 1)),INDEX(extract[CURRENT_RATE], 1),INDEX(extract[MINIMUM_RATE], 1))</f>
        <v>0.01</v>
      </c>
      <c r="L317">
        <f t="shared" si="59"/>
        <v>4.6052809215463162</v>
      </c>
      <c r="M317">
        <f t="shared" si="60"/>
        <v>14.944022539934164</v>
      </c>
      <c r="N317">
        <f>IF((A317=0),INDEX(extract[AVAILABLE_FPWD], 1),(IF(MOD(C317, 12)=0,J317*INDEX(extract[FREE_PWD_PERCENT], 1),0)))</f>
        <v>0</v>
      </c>
      <c r="O317">
        <f>IF((D317&lt;=INDEX(surr_charge_sch_0[POLICY_YEAR],COUNTA(surr_charge_sch_0[POLICY_YEAR]))),INDEX(surr_charge_sch_0[SURRENDER_CHARGE_PERCENT],MATCH(D317, surr_charge_sch_0[POLICY_YEAR])),INDEX(surr_charge_sch_0[SURRENDER_CHARGE_PERCENT],COUNTA(surr_charge_sch_0[SURRENDER_CHARGE_PERCENT])))</f>
        <v>0</v>
      </c>
      <c r="P317">
        <f t="shared" si="61"/>
        <v>0</v>
      </c>
      <c r="Q317">
        <f t="shared" si="62"/>
        <v>5551.6206451540511</v>
      </c>
      <c r="R317">
        <f t="shared" si="63"/>
        <v>0</v>
      </c>
      <c r="S317">
        <f t="shared" si="64"/>
        <v>5551.6206451540511</v>
      </c>
      <c r="T317">
        <f t="shared" si="65"/>
        <v>1861.7574973298954</v>
      </c>
      <c r="U317">
        <f t="shared" si="66"/>
        <v>75490.027435288299</v>
      </c>
      <c r="V317">
        <f t="shared" si="67"/>
        <v>3937.3582201057648</v>
      </c>
      <c r="W317">
        <f t="shared" si="68"/>
        <v>81289.143152723947</v>
      </c>
      <c r="X317">
        <f t="shared" si="69"/>
        <v>96310.79063983573</v>
      </c>
    </row>
    <row r="318" spans="1:24" x14ac:dyDescent="0.3">
      <c r="A318">
        <v>316</v>
      </c>
      <c r="B318">
        <f>IF(A318&gt;0,EOMONTH(B317,1),INDEX(extract[VALUATION_DATE], 1))</f>
        <v>54908</v>
      </c>
      <c r="C318">
        <f>IF(A318=0,DAYS360(INDEX(extract[ISSUE_DATE], 1),B318)/30,C317+1)</f>
        <v>334</v>
      </c>
      <c r="D318">
        <f t="shared" si="56"/>
        <v>28</v>
      </c>
      <c r="E318">
        <f>INDEX(extract[ISSUE_AGE], 1)+D318-1</f>
        <v>75</v>
      </c>
      <c r="F318">
        <f>INDEX(mortality_0[PROBABILITY],MATCH(E318, mortality_0[AGE]))</f>
        <v>3.1828000000000002E-2</v>
      </c>
      <c r="G318">
        <f t="shared" si="57"/>
        <v>2.6918306374155154E-3</v>
      </c>
      <c r="H318">
        <f>INDEX(valuation_rate_0[rate],0+1)</f>
        <v>4.2500000000000003E-2</v>
      </c>
      <c r="I318">
        <f t="shared" si="58"/>
        <v>0.33419272430991187</v>
      </c>
      <c r="J318">
        <f>IF(A318&gt;0,J317+L317-M317-N317,INDEX(extract[FUND_VALUE], 1))</f>
        <v>5541.2819035356633</v>
      </c>
      <c r="K318">
        <f>IF((B318&lt;INDEX(extract[GUARANTEE_END], 1)),INDEX(extract[CURRENT_RATE], 1),INDEX(extract[MINIMUM_RATE], 1))</f>
        <v>0.01</v>
      </c>
      <c r="L318">
        <f t="shared" si="59"/>
        <v>4.596704541319486</v>
      </c>
      <c r="M318">
        <f t="shared" si="60"/>
        <v>14.916192398493465</v>
      </c>
      <c r="N318">
        <f>IF((A318=0),INDEX(extract[AVAILABLE_FPWD], 1),(IF(MOD(C318, 12)=0,J318*INDEX(extract[FREE_PWD_PERCENT], 1),0)))</f>
        <v>0</v>
      </c>
      <c r="O318">
        <f>IF((D318&lt;=INDEX(surr_charge_sch_0[POLICY_YEAR],COUNTA(surr_charge_sch_0[POLICY_YEAR]))),INDEX(surr_charge_sch_0[SURRENDER_CHARGE_PERCENT],MATCH(D318, surr_charge_sch_0[POLICY_YEAR])),INDEX(surr_charge_sch_0[SURRENDER_CHARGE_PERCENT],COUNTA(surr_charge_sch_0[SURRENDER_CHARGE_PERCENT])))</f>
        <v>0</v>
      </c>
      <c r="P318">
        <f t="shared" si="61"/>
        <v>0</v>
      </c>
      <c r="Q318">
        <f t="shared" si="62"/>
        <v>5541.2819035356633</v>
      </c>
      <c r="R318">
        <f t="shared" si="63"/>
        <v>0</v>
      </c>
      <c r="S318">
        <f t="shared" si="64"/>
        <v>5541.2819035356633</v>
      </c>
      <c r="T318">
        <f t="shared" si="65"/>
        <v>1851.8560955117975</v>
      </c>
      <c r="U318">
        <f t="shared" si="66"/>
        <v>75490.027435288299</v>
      </c>
      <c r="V318">
        <f t="shared" si="67"/>
        <v>3942.3697559765155</v>
      </c>
      <c r="W318">
        <f t="shared" si="68"/>
        <v>81284.253286776613</v>
      </c>
      <c r="X318">
        <f t="shared" si="69"/>
        <v>96310.79063983573</v>
      </c>
    </row>
    <row r="319" spans="1:24" x14ac:dyDescent="0.3">
      <c r="A319">
        <v>317</v>
      </c>
      <c r="B319">
        <f>IF(A319&gt;0,EOMONTH(B318,1),INDEX(extract[VALUATION_DATE], 1))</f>
        <v>54939</v>
      </c>
      <c r="C319">
        <f>IF(A319=0,DAYS360(INDEX(extract[ISSUE_DATE], 1),B319)/30,C318+1)</f>
        <v>335</v>
      </c>
      <c r="D319">
        <f t="shared" si="56"/>
        <v>28</v>
      </c>
      <c r="E319">
        <f>INDEX(extract[ISSUE_AGE], 1)+D319-1</f>
        <v>75</v>
      </c>
      <c r="F319">
        <f>INDEX(mortality_0[PROBABILITY],MATCH(E319, mortality_0[AGE]))</f>
        <v>3.1828000000000002E-2</v>
      </c>
      <c r="G319">
        <f t="shared" si="57"/>
        <v>2.6918306374155154E-3</v>
      </c>
      <c r="H319">
        <f>INDEX(valuation_rate_0[rate],0+1)</f>
        <v>4.2500000000000003E-2</v>
      </c>
      <c r="I319">
        <f t="shared" si="58"/>
        <v>0.33303559380325565</v>
      </c>
      <c r="J319">
        <f>IF(A319&gt;0,J318+L318-M318-N318,INDEX(extract[FUND_VALUE], 1))</f>
        <v>5530.9624156784894</v>
      </c>
      <c r="K319">
        <f>IF((B319&lt;INDEX(extract[GUARANTEE_END], 1)),INDEX(extract[CURRENT_RATE], 1),INDEX(extract[MINIMUM_RATE], 1))</f>
        <v>0.01</v>
      </c>
      <c r="L319">
        <f t="shared" si="59"/>
        <v>4.5881441328214283</v>
      </c>
      <c r="M319">
        <f t="shared" si="60"/>
        <v>14.888414084917088</v>
      </c>
      <c r="N319">
        <f>IF((A319=0),INDEX(extract[AVAILABLE_FPWD], 1),(IF(MOD(C319, 12)=0,J319*INDEX(extract[FREE_PWD_PERCENT], 1),0)))</f>
        <v>0</v>
      </c>
      <c r="O319">
        <f>IF((D319&lt;=INDEX(surr_charge_sch_0[POLICY_YEAR],COUNTA(surr_charge_sch_0[POLICY_YEAR]))),INDEX(surr_charge_sch_0[SURRENDER_CHARGE_PERCENT],MATCH(D319, surr_charge_sch_0[POLICY_YEAR])),INDEX(surr_charge_sch_0[SURRENDER_CHARGE_PERCENT],COUNTA(surr_charge_sch_0[SURRENDER_CHARGE_PERCENT])))</f>
        <v>0</v>
      </c>
      <c r="P319">
        <f t="shared" si="61"/>
        <v>0</v>
      </c>
      <c r="Q319">
        <f t="shared" si="62"/>
        <v>5530.9624156784894</v>
      </c>
      <c r="R319">
        <f t="shared" si="63"/>
        <v>0</v>
      </c>
      <c r="S319">
        <f t="shared" si="64"/>
        <v>5530.9624156784894</v>
      </c>
      <c r="T319">
        <f t="shared" si="65"/>
        <v>1842.0073524089751</v>
      </c>
      <c r="U319">
        <f t="shared" si="66"/>
        <v>75490.027435288299</v>
      </c>
      <c r="V319">
        <f t="shared" si="67"/>
        <v>3947.3546389504991</v>
      </c>
      <c r="W319">
        <f t="shared" si="68"/>
        <v>81279.389426647773</v>
      </c>
      <c r="X319">
        <f t="shared" si="69"/>
        <v>96310.79063983573</v>
      </c>
    </row>
    <row r="320" spans="1:24" x14ac:dyDescent="0.3">
      <c r="A320">
        <v>318</v>
      </c>
      <c r="B320">
        <f>IF(A320&gt;0,EOMONTH(B319,1),INDEX(extract[VALUATION_DATE], 1))</f>
        <v>54969</v>
      </c>
      <c r="C320">
        <f>IF(A320=0,DAYS360(INDEX(extract[ISSUE_DATE], 1),B320)/30,C319+1)</f>
        <v>336</v>
      </c>
      <c r="D320">
        <f t="shared" si="56"/>
        <v>29</v>
      </c>
      <c r="E320">
        <f>INDEX(extract[ISSUE_AGE], 1)+D320-1</f>
        <v>76</v>
      </c>
      <c r="F320">
        <f>INDEX(mortality_0[PROBABILITY],MATCH(E320, mortality_0[AGE]))</f>
        <v>3.5143000000000001E-2</v>
      </c>
      <c r="G320">
        <f t="shared" si="57"/>
        <v>2.9768416567133027E-3</v>
      </c>
      <c r="H320">
        <f>INDEX(valuation_rate_0[rate],0+1)</f>
        <v>4.2500000000000003E-2</v>
      </c>
      <c r="I320">
        <f t="shared" si="58"/>
        <v>0.33188246982011727</v>
      </c>
      <c r="J320">
        <f>IF(A320&gt;0,J319+L319-M319-N319,INDEX(extract[FUND_VALUE], 1))</f>
        <v>5520.6621457263936</v>
      </c>
      <c r="K320">
        <f>IF((B320&lt;INDEX(extract[GUARANTEE_END], 1)),INDEX(extract[CURRENT_RATE], 1),INDEX(extract[MINIMUM_RATE], 1))</f>
        <v>0.01</v>
      </c>
      <c r="L320">
        <f t="shared" si="59"/>
        <v>4.57959966630811</v>
      </c>
      <c r="M320">
        <f t="shared" si="60"/>
        <v>16.434137048038576</v>
      </c>
      <c r="N320">
        <f>IF((A320=0),INDEX(extract[AVAILABLE_FPWD], 1),(IF(MOD(C320, 12)=0,J320*INDEX(extract[FREE_PWD_PERCENT], 1),0)))</f>
        <v>552.06621457263941</v>
      </c>
      <c r="O320">
        <f>IF((D320&lt;=INDEX(surr_charge_sch_0[POLICY_YEAR],COUNTA(surr_charge_sch_0[POLICY_YEAR]))),INDEX(surr_charge_sch_0[SURRENDER_CHARGE_PERCENT],MATCH(D320, surr_charge_sch_0[POLICY_YEAR])),INDEX(surr_charge_sch_0[SURRENDER_CHARGE_PERCENT],COUNTA(surr_charge_sch_0[SURRENDER_CHARGE_PERCENT])))</f>
        <v>0</v>
      </c>
      <c r="P320">
        <f t="shared" si="61"/>
        <v>552.06621457263941</v>
      </c>
      <c r="Q320">
        <f t="shared" si="62"/>
        <v>4968.5959311537545</v>
      </c>
      <c r="R320">
        <f t="shared" si="63"/>
        <v>0</v>
      </c>
      <c r="S320">
        <f t="shared" si="64"/>
        <v>5520.6621457263936</v>
      </c>
      <c r="T320">
        <f t="shared" si="65"/>
        <v>1832.2109879661036</v>
      </c>
      <c r="U320">
        <f t="shared" si="66"/>
        <v>75490.027435288299</v>
      </c>
      <c r="V320">
        <f t="shared" si="67"/>
        <v>3952.313010776058</v>
      </c>
      <c r="W320">
        <f t="shared" si="68"/>
        <v>81274.551434030451</v>
      </c>
      <c r="X320">
        <f t="shared" si="69"/>
        <v>96310.79063983573</v>
      </c>
    </row>
    <row r="321" spans="1:24" x14ac:dyDescent="0.3">
      <c r="A321">
        <v>319</v>
      </c>
      <c r="B321">
        <f>IF(A321&gt;0,EOMONTH(B320,1),INDEX(extract[VALUATION_DATE], 1))</f>
        <v>55000</v>
      </c>
      <c r="C321">
        <f>IF(A321=0,DAYS360(INDEX(extract[ISSUE_DATE], 1),B321)/30,C320+1)</f>
        <v>337</v>
      </c>
      <c r="D321">
        <f t="shared" si="56"/>
        <v>29</v>
      </c>
      <c r="E321">
        <f>INDEX(extract[ISSUE_AGE], 1)+D321-1</f>
        <v>76</v>
      </c>
      <c r="F321">
        <f>INDEX(mortality_0[PROBABILITY],MATCH(E321, mortality_0[AGE]))</f>
        <v>3.5143000000000001E-2</v>
      </c>
      <c r="G321">
        <f t="shared" si="57"/>
        <v>2.9768416567133027E-3</v>
      </c>
      <c r="H321">
        <f>INDEX(valuation_rate_0[rate],0+1)</f>
        <v>4.2500000000000003E-2</v>
      </c>
      <c r="I321">
        <f t="shared" si="58"/>
        <v>0.33073333848805048</v>
      </c>
      <c r="J321">
        <f>IF(A321&gt;0,J320+L320-M320-N320,INDEX(extract[FUND_VALUE], 1))</f>
        <v>4956.7413937720239</v>
      </c>
      <c r="K321">
        <f>IF((B321&lt;INDEX(extract[GUARANTEE_END], 1)),INDEX(extract[CURRENT_RATE], 1),INDEX(extract[MINIMUM_RATE], 1))</f>
        <v>0.01</v>
      </c>
      <c r="L321">
        <f t="shared" si="59"/>
        <v>4.1118059090912125</v>
      </c>
      <c r="M321">
        <f t="shared" si="60"/>
        <v>14.755434262535717</v>
      </c>
      <c r="N321">
        <f>IF((A321=0),INDEX(extract[AVAILABLE_FPWD], 1),(IF(MOD(C321, 12)=0,J321*INDEX(extract[FREE_PWD_PERCENT], 1),0)))</f>
        <v>0</v>
      </c>
      <c r="O321">
        <f>IF((D321&lt;=INDEX(surr_charge_sch_0[POLICY_YEAR],COUNTA(surr_charge_sch_0[POLICY_YEAR]))),INDEX(surr_charge_sch_0[SURRENDER_CHARGE_PERCENT],MATCH(D321, surr_charge_sch_0[POLICY_YEAR])),INDEX(surr_charge_sch_0[SURRENDER_CHARGE_PERCENT],COUNTA(surr_charge_sch_0[SURRENDER_CHARGE_PERCENT])))</f>
        <v>0</v>
      </c>
      <c r="P321">
        <f t="shared" si="61"/>
        <v>0</v>
      </c>
      <c r="Q321">
        <f t="shared" si="62"/>
        <v>4956.7413937720239</v>
      </c>
      <c r="R321">
        <f t="shared" si="63"/>
        <v>0</v>
      </c>
      <c r="S321">
        <f t="shared" si="64"/>
        <v>4956.7413937720239</v>
      </c>
      <c r="T321">
        <f t="shared" si="65"/>
        <v>1639.3596291841338</v>
      </c>
      <c r="U321">
        <f t="shared" si="66"/>
        <v>75673.248534084909</v>
      </c>
      <c r="V321">
        <f t="shared" si="67"/>
        <v>3957.7672127689234</v>
      </c>
      <c r="W321">
        <f t="shared" si="68"/>
        <v>81270.375376037977</v>
      </c>
      <c r="X321">
        <f t="shared" si="69"/>
        <v>96310.79063983573</v>
      </c>
    </row>
    <row r="322" spans="1:24" x14ac:dyDescent="0.3">
      <c r="A322">
        <v>320</v>
      </c>
      <c r="B322">
        <f>IF(A322&gt;0,EOMONTH(B321,1),INDEX(extract[VALUATION_DATE], 1))</f>
        <v>55031</v>
      </c>
      <c r="C322">
        <f>IF(A322=0,DAYS360(INDEX(extract[ISSUE_DATE], 1),B322)/30,C321+1)</f>
        <v>338</v>
      </c>
      <c r="D322">
        <f t="shared" ref="D322:D385" si="70">_xlfn.FLOOR.MATH(C322/12)+1</f>
        <v>29</v>
      </c>
      <c r="E322">
        <f>INDEX(extract[ISSUE_AGE], 1)+D322-1</f>
        <v>76</v>
      </c>
      <c r="F322">
        <f>INDEX(mortality_0[PROBABILITY],MATCH(E322, mortality_0[AGE]))</f>
        <v>3.5143000000000001E-2</v>
      </c>
      <c r="G322">
        <f t="shared" ref="G322:G385" si="71">1-(1-F322)^(1/12)</f>
        <v>2.9768416567133027E-3</v>
      </c>
      <c r="H322">
        <f>INDEX(valuation_rate_0[rate],0+1)</f>
        <v>4.2500000000000003E-2</v>
      </c>
      <c r="I322">
        <f t="shared" ref="I322:I385" si="72">IF(A322&gt;0,(1+H321)^(-1/12)*I321,1)</f>
        <v>0.329588185982642</v>
      </c>
      <c r="J322">
        <f>IF(A322&gt;0,J321+L321-M321-N321,INDEX(extract[FUND_VALUE], 1))</f>
        <v>4946.0977654185799</v>
      </c>
      <c r="K322">
        <f>IF((B322&lt;INDEX(extract[GUARANTEE_END], 1)),INDEX(extract[CURRENT_RATE], 1),INDEX(extract[MINIMUM_RATE], 1))</f>
        <v>0.01</v>
      </c>
      <c r="L322">
        <f t="shared" ref="L322:L385" si="73">J322*((1+K322)^(1/12)-1)</f>
        <v>4.1029766136970949</v>
      </c>
      <c r="M322">
        <f t="shared" ref="M322:M385" si="74">J322*G322</f>
        <v>14.723749866274609</v>
      </c>
      <c r="N322">
        <f>IF((A322=0),INDEX(extract[AVAILABLE_FPWD], 1),(IF(MOD(C322, 12)=0,J322*INDEX(extract[FREE_PWD_PERCENT], 1),0)))</f>
        <v>0</v>
      </c>
      <c r="O322">
        <f>IF((D322&lt;=INDEX(surr_charge_sch_0[POLICY_YEAR],COUNTA(surr_charge_sch_0[POLICY_YEAR]))),INDEX(surr_charge_sch_0[SURRENDER_CHARGE_PERCENT],MATCH(D322, surr_charge_sch_0[POLICY_YEAR])),INDEX(surr_charge_sch_0[SURRENDER_CHARGE_PERCENT],COUNTA(surr_charge_sch_0[SURRENDER_CHARGE_PERCENT])))</f>
        <v>0</v>
      </c>
      <c r="P322">
        <f t="shared" ref="P322:P385" si="75">N322</f>
        <v>0</v>
      </c>
      <c r="Q322">
        <f t="shared" ref="Q322:Q385" si="76">J322-P322</f>
        <v>4946.0977654185799</v>
      </c>
      <c r="R322">
        <f t="shared" ref="R322:R385" si="77">O322*Q322</f>
        <v>0</v>
      </c>
      <c r="S322">
        <f t="shared" ref="S322:S385" si="78">J322-R322</f>
        <v>4946.0977654185799</v>
      </c>
      <c r="T322">
        <f t="shared" ref="T322:T385" si="79">S322*I322</f>
        <v>1630.175390197109</v>
      </c>
      <c r="U322">
        <f t="shared" ref="U322:U385" si="80">IF(A322&gt;0,U321+N321*I321,0)</f>
        <v>75673.248534084909</v>
      </c>
      <c r="V322">
        <f t="shared" ref="V322:V385" si="81">IF(A322&gt;0,V321+M321*I321,0)</f>
        <v>3962.6473268034129</v>
      </c>
      <c r="W322">
        <f t="shared" ref="W322:W385" si="82">T322+U322+V322</f>
        <v>81266.071251085436</v>
      </c>
      <c r="X322">
        <f t="shared" ref="X322:X385" si="83">IF((A322=0),W322,(IF(W322&gt;X321,W322,X321)))</f>
        <v>96310.79063983573</v>
      </c>
    </row>
    <row r="323" spans="1:24" x14ac:dyDescent="0.3">
      <c r="A323">
        <v>321</v>
      </c>
      <c r="B323">
        <f>IF(A323&gt;0,EOMONTH(B322,1),INDEX(extract[VALUATION_DATE], 1))</f>
        <v>55061</v>
      </c>
      <c r="C323">
        <f>IF(A323=0,DAYS360(INDEX(extract[ISSUE_DATE], 1),B323)/30,C322+1)</f>
        <v>339</v>
      </c>
      <c r="D323">
        <f t="shared" si="70"/>
        <v>29</v>
      </c>
      <c r="E323">
        <f>INDEX(extract[ISSUE_AGE], 1)+D323-1</f>
        <v>76</v>
      </c>
      <c r="F323">
        <f>INDEX(mortality_0[PROBABILITY],MATCH(E323, mortality_0[AGE]))</f>
        <v>3.5143000000000001E-2</v>
      </c>
      <c r="G323">
        <f t="shared" si="71"/>
        <v>2.9768416567133027E-3</v>
      </c>
      <c r="H323">
        <f>INDEX(valuation_rate_0[rate],0+1)</f>
        <v>4.2500000000000003E-2</v>
      </c>
      <c r="I323">
        <f t="shared" si="72"/>
        <v>0.32844699852734499</v>
      </c>
      <c r="J323">
        <f>IF(A323&gt;0,J322+L322-M322-N322,INDEX(extract[FUND_VALUE], 1))</f>
        <v>4935.4769921660027</v>
      </c>
      <c r="K323">
        <f>IF((B323&lt;INDEX(extract[GUARANTEE_END], 1)),INDEX(extract[CURRENT_RATE], 1),INDEX(extract[MINIMUM_RATE], 1))</f>
        <v>0.01</v>
      </c>
      <c r="L323">
        <f t="shared" si="73"/>
        <v>4.0941662774802543</v>
      </c>
      <c r="M323">
        <f t="shared" si="74"/>
        <v>14.692133506029831</v>
      </c>
      <c r="N323">
        <f>IF((A323=0),INDEX(extract[AVAILABLE_FPWD], 1),(IF(MOD(C323, 12)=0,J323*INDEX(extract[FREE_PWD_PERCENT], 1),0)))</f>
        <v>0</v>
      </c>
      <c r="O323">
        <f>IF((D323&lt;=INDEX(surr_charge_sch_0[POLICY_YEAR],COUNTA(surr_charge_sch_0[POLICY_YEAR]))),INDEX(surr_charge_sch_0[SURRENDER_CHARGE_PERCENT],MATCH(D323, surr_charge_sch_0[POLICY_YEAR])),INDEX(surr_charge_sch_0[SURRENDER_CHARGE_PERCENT],COUNTA(surr_charge_sch_0[SURRENDER_CHARGE_PERCENT])))</f>
        <v>0</v>
      </c>
      <c r="P323">
        <f t="shared" si="75"/>
        <v>0</v>
      </c>
      <c r="Q323">
        <f t="shared" si="76"/>
        <v>4935.4769921660027</v>
      </c>
      <c r="R323">
        <f t="shared" si="77"/>
        <v>0</v>
      </c>
      <c r="S323">
        <f t="shared" si="78"/>
        <v>4935.4769921660027</v>
      </c>
      <c r="T323">
        <f t="shared" si="79"/>
        <v>1621.0426043776922</v>
      </c>
      <c r="U323">
        <f t="shared" si="80"/>
        <v>75673.248534084909</v>
      </c>
      <c r="V323">
        <f t="shared" si="81"/>
        <v>3967.5001008127006</v>
      </c>
      <c r="W323">
        <f t="shared" si="82"/>
        <v>81261.791239275306</v>
      </c>
      <c r="X323">
        <f t="shared" si="83"/>
        <v>96310.79063983573</v>
      </c>
    </row>
    <row r="324" spans="1:24" x14ac:dyDescent="0.3">
      <c r="A324">
        <v>322</v>
      </c>
      <c r="B324">
        <f>IF(A324&gt;0,EOMONTH(B323,1),INDEX(extract[VALUATION_DATE], 1))</f>
        <v>55092</v>
      </c>
      <c r="C324">
        <f>IF(A324=0,DAYS360(INDEX(extract[ISSUE_DATE], 1),B324)/30,C323+1)</f>
        <v>340</v>
      </c>
      <c r="D324">
        <f t="shared" si="70"/>
        <v>29</v>
      </c>
      <c r="E324">
        <f>INDEX(extract[ISSUE_AGE], 1)+D324-1</f>
        <v>76</v>
      </c>
      <c r="F324">
        <f>INDEX(mortality_0[PROBABILITY],MATCH(E324, mortality_0[AGE]))</f>
        <v>3.5143000000000001E-2</v>
      </c>
      <c r="G324">
        <f t="shared" si="71"/>
        <v>2.9768416567133027E-3</v>
      </c>
      <c r="H324">
        <f>INDEX(valuation_rate_0[rate],0+1)</f>
        <v>4.2500000000000003E-2</v>
      </c>
      <c r="I324">
        <f t="shared" si="72"/>
        <v>0.3273097623933135</v>
      </c>
      <c r="J324">
        <f>IF(A324&gt;0,J323+L323-M323-N323,INDEX(extract[FUND_VALUE], 1))</f>
        <v>4924.8790249374533</v>
      </c>
      <c r="K324">
        <f>IF((B324&lt;INDEX(extract[GUARANTEE_END], 1)),INDEX(extract[CURRENT_RATE], 1),INDEX(extract[MINIMUM_RATE], 1))</f>
        <v>0.01</v>
      </c>
      <c r="L324">
        <f t="shared" si="73"/>
        <v>4.0853748597295807</v>
      </c>
      <c r="M324">
        <f t="shared" si="74"/>
        <v>14.660585035707403</v>
      </c>
      <c r="N324">
        <f>IF((A324=0),INDEX(extract[AVAILABLE_FPWD], 1),(IF(MOD(C324, 12)=0,J324*INDEX(extract[FREE_PWD_PERCENT], 1),0)))</f>
        <v>0</v>
      </c>
      <c r="O324">
        <f>IF((D324&lt;=INDEX(surr_charge_sch_0[POLICY_YEAR],COUNTA(surr_charge_sch_0[POLICY_YEAR]))),INDEX(surr_charge_sch_0[SURRENDER_CHARGE_PERCENT],MATCH(D324, surr_charge_sch_0[POLICY_YEAR])),INDEX(surr_charge_sch_0[SURRENDER_CHARGE_PERCENT],COUNTA(surr_charge_sch_0[SURRENDER_CHARGE_PERCENT])))</f>
        <v>0</v>
      </c>
      <c r="P324">
        <f t="shared" si="75"/>
        <v>0</v>
      </c>
      <c r="Q324">
        <f t="shared" si="76"/>
        <v>4924.8790249374533</v>
      </c>
      <c r="R324">
        <f t="shared" si="77"/>
        <v>0</v>
      </c>
      <c r="S324">
        <f t="shared" si="78"/>
        <v>4924.8790249374533</v>
      </c>
      <c r="T324">
        <f t="shared" si="79"/>
        <v>1611.9609834680914</v>
      </c>
      <c r="U324">
        <f t="shared" si="80"/>
        <v>75673.248534084909</v>
      </c>
      <c r="V324">
        <f t="shared" si="81"/>
        <v>3972.3256879647192</v>
      </c>
      <c r="W324">
        <f t="shared" si="82"/>
        <v>81257.535205517721</v>
      </c>
      <c r="X324">
        <f t="shared" si="83"/>
        <v>96310.79063983573</v>
      </c>
    </row>
    <row r="325" spans="1:24" x14ac:dyDescent="0.3">
      <c r="A325">
        <v>323</v>
      </c>
      <c r="B325">
        <f>IF(A325&gt;0,EOMONTH(B324,1),INDEX(extract[VALUATION_DATE], 1))</f>
        <v>55122</v>
      </c>
      <c r="C325">
        <f>IF(A325=0,DAYS360(INDEX(extract[ISSUE_DATE], 1),B325)/30,C324+1)</f>
        <v>341</v>
      </c>
      <c r="D325">
        <f t="shared" si="70"/>
        <v>29</v>
      </c>
      <c r="E325">
        <f>INDEX(extract[ISSUE_AGE], 1)+D325-1</f>
        <v>76</v>
      </c>
      <c r="F325">
        <f>INDEX(mortality_0[PROBABILITY],MATCH(E325, mortality_0[AGE]))</f>
        <v>3.5143000000000001E-2</v>
      </c>
      <c r="G325">
        <f t="shared" si="71"/>
        <v>2.9768416567133027E-3</v>
      </c>
      <c r="H325">
        <f>INDEX(valuation_rate_0[rate],0+1)</f>
        <v>4.2500000000000003E-2</v>
      </c>
      <c r="I325">
        <f t="shared" si="72"/>
        <v>0.3261764638992371</v>
      </c>
      <c r="J325">
        <f>IF(A325&gt;0,J324+L324-M324-N324,INDEX(extract[FUND_VALUE], 1))</f>
        <v>4914.3038147614752</v>
      </c>
      <c r="K325">
        <f>IF((B325&lt;INDEX(extract[GUARANTEE_END], 1)),INDEX(extract[CURRENT_RATE], 1),INDEX(extract[MINIMUM_RATE], 1))</f>
        <v>0.01</v>
      </c>
      <c r="L325">
        <f t="shared" si="73"/>
        <v>4.0766023198213857</v>
      </c>
      <c r="M325">
        <f t="shared" si="74"/>
        <v>14.629104309527053</v>
      </c>
      <c r="N325">
        <f>IF((A325=0),INDEX(extract[AVAILABLE_FPWD], 1),(IF(MOD(C325, 12)=0,J325*INDEX(extract[FREE_PWD_PERCENT], 1),0)))</f>
        <v>0</v>
      </c>
      <c r="O325">
        <f>IF((D325&lt;=INDEX(surr_charge_sch_0[POLICY_YEAR],COUNTA(surr_charge_sch_0[POLICY_YEAR]))),INDEX(surr_charge_sch_0[SURRENDER_CHARGE_PERCENT],MATCH(D325, surr_charge_sch_0[POLICY_YEAR])),INDEX(surr_charge_sch_0[SURRENDER_CHARGE_PERCENT],COUNTA(surr_charge_sch_0[SURRENDER_CHARGE_PERCENT])))</f>
        <v>0</v>
      </c>
      <c r="P325">
        <f t="shared" si="75"/>
        <v>0</v>
      </c>
      <c r="Q325">
        <f t="shared" si="76"/>
        <v>4914.3038147614752</v>
      </c>
      <c r="R325">
        <f t="shared" si="77"/>
        <v>0</v>
      </c>
      <c r="S325">
        <f t="shared" si="78"/>
        <v>4914.3038147614752</v>
      </c>
      <c r="T325">
        <f t="shared" si="79"/>
        <v>1602.9302408254296</v>
      </c>
      <c r="U325">
        <f t="shared" si="80"/>
        <v>75673.248534084909</v>
      </c>
      <c r="V325">
        <f t="shared" si="81"/>
        <v>3977.1242405693038</v>
      </c>
      <c r="W325">
        <f t="shared" si="82"/>
        <v>81253.303015479643</v>
      </c>
      <c r="X325">
        <f t="shared" si="83"/>
        <v>96310.79063983573</v>
      </c>
    </row>
    <row r="326" spans="1:24" x14ac:dyDescent="0.3">
      <c r="A326">
        <v>324</v>
      </c>
      <c r="B326">
        <f>IF(A326&gt;0,EOMONTH(B325,1),INDEX(extract[VALUATION_DATE], 1))</f>
        <v>55153</v>
      </c>
      <c r="C326">
        <f>IF(A326=0,DAYS360(INDEX(extract[ISSUE_DATE], 1),B326)/30,C325+1)</f>
        <v>342</v>
      </c>
      <c r="D326">
        <f t="shared" si="70"/>
        <v>29</v>
      </c>
      <c r="E326">
        <f>INDEX(extract[ISSUE_AGE], 1)+D326-1</f>
        <v>76</v>
      </c>
      <c r="F326">
        <f>INDEX(mortality_0[PROBABILITY],MATCH(E326, mortality_0[AGE]))</f>
        <v>3.5143000000000001E-2</v>
      </c>
      <c r="G326">
        <f t="shared" si="71"/>
        <v>2.9768416567133027E-3</v>
      </c>
      <c r="H326">
        <f>INDEX(valuation_rate_0[rate],0+1)</f>
        <v>4.2500000000000003E-2</v>
      </c>
      <c r="I326">
        <f t="shared" si="72"/>
        <v>0.32504708941117655</v>
      </c>
      <c r="J326">
        <f>IF(A326&gt;0,J325+L325-M325-N325,INDEX(extract[FUND_VALUE], 1))</f>
        <v>4903.7513127717693</v>
      </c>
      <c r="K326">
        <f>IF((B326&lt;INDEX(extract[GUARANTEE_END], 1)),INDEX(extract[CURRENT_RATE], 1),INDEX(extract[MINIMUM_RATE], 1))</f>
        <v>0.01</v>
      </c>
      <c r="L326">
        <f t="shared" si="73"/>
        <v>4.0678486172192114</v>
      </c>
      <c r="M326">
        <f t="shared" si="74"/>
        <v>14.597691182021547</v>
      </c>
      <c r="N326">
        <f>IF((A326=0),INDEX(extract[AVAILABLE_FPWD], 1),(IF(MOD(C326, 12)=0,J326*INDEX(extract[FREE_PWD_PERCENT], 1),0)))</f>
        <v>0</v>
      </c>
      <c r="O326">
        <f>IF((D326&lt;=INDEX(surr_charge_sch_0[POLICY_YEAR],COUNTA(surr_charge_sch_0[POLICY_YEAR]))),INDEX(surr_charge_sch_0[SURRENDER_CHARGE_PERCENT],MATCH(D326, surr_charge_sch_0[POLICY_YEAR])),INDEX(surr_charge_sch_0[SURRENDER_CHARGE_PERCENT],COUNTA(surr_charge_sch_0[SURRENDER_CHARGE_PERCENT])))</f>
        <v>0</v>
      </c>
      <c r="P326">
        <f t="shared" si="75"/>
        <v>0</v>
      </c>
      <c r="Q326">
        <f t="shared" si="76"/>
        <v>4903.7513127717693</v>
      </c>
      <c r="R326">
        <f t="shared" si="77"/>
        <v>0</v>
      </c>
      <c r="S326">
        <f t="shared" si="78"/>
        <v>4903.7513127717693</v>
      </c>
      <c r="T326">
        <f t="shared" si="79"/>
        <v>1593.9500914126997</v>
      </c>
      <c r="U326">
        <f t="shared" si="80"/>
        <v>75673.248534084909</v>
      </c>
      <c r="V326">
        <f t="shared" si="81"/>
        <v>3981.8959100829984</v>
      </c>
      <c r="W326">
        <f t="shared" si="82"/>
        <v>81249.094535580603</v>
      </c>
      <c r="X326">
        <f t="shared" si="83"/>
        <v>96310.79063983573</v>
      </c>
    </row>
    <row r="327" spans="1:24" x14ac:dyDescent="0.3">
      <c r="A327">
        <v>325</v>
      </c>
      <c r="B327">
        <f>IF(A327&gt;0,EOMONTH(B326,1),INDEX(extract[VALUATION_DATE], 1))</f>
        <v>55184</v>
      </c>
      <c r="C327">
        <f>IF(A327=0,DAYS360(INDEX(extract[ISSUE_DATE], 1),B327)/30,C326+1)</f>
        <v>343</v>
      </c>
      <c r="D327">
        <f t="shared" si="70"/>
        <v>29</v>
      </c>
      <c r="E327">
        <f>INDEX(extract[ISSUE_AGE], 1)+D327-1</f>
        <v>76</v>
      </c>
      <c r="F327">
        <f>INDEX(mortality_0[PROBABILITY],MATCH(E327, mortality_0[AGE]))</f>
        <v>3.5143000000000001E-2</v>
      </c>
      <c r="G327">
        <f t="shared" si="71"/>
        <v>2.9768416567133027E-3</v>
      </c>
      <c r="H327">
        <f>INDEX(valuation_rate_0[rate],0+1)</f>
        <v>4.2500000000000003E-2</v>
      </c>
      <c r="I327">
        <f t="shared" si="72"/>
        <v>0.3239216253423996</v>
      </c>
      <c r="J327">
        <f>IF(A327&gt;0,J326+L326-M326-N326,INDEX(extract[FUND_VALUE], 1))</f>
        <v>4893.2214702069668</v>
      </c>
      <c r="K327">
        <f>IF((B327&lt;INDEX(extract[GUARANTEE_END], 1)),INDEX(extract[CURRENT_RATE], 1),INDEX(extract[MINIMUM_RATE], 1))</f>
        <v>0.01</v>
      </c>
      <c r="L327">
        <f t="shared" si="73"/>
        <v>4.0591137114736426</v>
      </c>
      <c r="M327">
        <f t="shared" si="74"/>
        <v>14.56634550803601</v>
      </c>
      <c r="N327">
        <f>IF((A327=0),INDEX(extract[AVAILABLE_FPWD], 1),(IF(MOD(C327, 12)=0,J327*INDEX(extract[FREE_PWD_PERCENT], 1),0)))</f>
        <v>0</v>
      </c>
      <c r="O327">
        <f>IF((D327&lt;=INDEX(surr_charge_sch_0[POLICY_YEAR],COUNTA(surr_charge_sch_0[POLICY_YEAR]))),INDEX(surr_charge_sch_0[SURRENDER_CHARGE_PERCENT],MATCH(D327, surr_charge_sch_0[POLICY_YEAR])),INDEX(surr_charge_sch_0[SURRENDER_CHARGE_PERCENT],COUNTA(surr_charge_sch_0[SURRENDER_CHARGE_PERCENT])))</f>
        <v>0</v>
      </c>
      <c r="P327">
        <f t="shared" si="75"/>
        <v>0</v>
      </c>
      <c r="Q327">
        <f t="shared" si="76"/>
        <v>4893.2214702069668</v>
      </c>
      <c r="R327">
        <f t="shared" si="77"/>
        <v>0</v>
      </c>
      <c r="S327">
        <f t="shared" si="78"/>
        <v>4893.2214702069668</v>
      </c>
      <c r="T327">
        <f t="shared" si="79"/>
        <v>1585.0202517897669</v>
      </c>
      <c r="U327">
        <f t="shared" si="80"/>
        <v>75673.248534084909</v>
      </c>
      <c r="V327">
        <f t="shared" si="81"/>
        <v>3986.6408471138375</v>
      </c>
      <c r="W327">
        <f t="shared" si="82"/>
        <v>81244.909632988521</v>
      </c>
      <c r="X327">
        <f t="shared" si="83"/>
        <v>96310.79063983573</v>
      </c>
    </row>
    <row r="328" spans="1:24" x14ac:dyDescent="0.3">
      <c r="A328">
        <v>326</v>
      </c>
      <c r="B328">
        <f>IF(A328&gt;0,EOMONTH(B327,1),INDEX(extract[VALUATION_DATE], 1))</f>
        <v>55212</v>
      </c>
      <c r="C328">
        <f>IF(A328=0,DAYS360(INDEX(extract[ISSUE_DATE], 1),B328)/30,C327+1)</f>
        <v>344</v>
      </c>
      <c r="D328">
        <f t="shared" si="70"/>
        <v>29</v>
      </c>
      <c r="E328">
        <f>INDEX(extract[ISSUE_AGE], 1)+D328-1</f>
        <v>76</v>
      </c>
      <c r="F328">
        <f>INDEX(mortality_0[PROBABILITY],MATCH(E328, mortality_0[AGE]))</f>
        <v>3.5143000000000001E-2</v>
      </c>
      <c r="G328">
        <f t="shared" si="71"/>
        <v>2.9768416567133027E-3</v>
      </c>
      <c r="H328">
        <f>INDEX(valuation_rate_0[rate],0+1)</f>
        <v>4.2500000000000003E-2</v>
      </c>
      <c r="I328">
        <f t="shared" si="72"/>
        <v>0.32280005815321755</v>
      </c>
      <c r="J328">
        <f>IF(A328&gt;0,J327+L327-M327-N327,INDEX(extract[FUND_VALUE], 1))</f>
        <v>4882.7142384104045</v>
      </c>
      <c r="K328">
        <f>IF((B328&lt;INDEX(extract[GUARANTEE_END], 1)),INDEX(extract[CURRENT_RATE], 1),INDEX(extract[MINIMUM_RATE], 1))</f>
        <v>0.01</v>
      </c>
      <c r="L328">
        <f t="shared" si="73"/>
        <v>4.0503975622221242</v>
      </c>
      <c r="M328">
        <f t="shared" si="74"/>
        <v>14.535067142727261</v>
      </c>
      <c r="N328">
        <f>IF((A328=0),INDEX(extract[AVAILABLE_FPWD], 1),(IF(MOD(C328, 12)=0,J328*INDEX(extract[FREE_PWD_PERCENT], 1),0)))</f>
        <v>0</v>
      </c>
      <c r="O328">
        <f>IF((D328&lt;=INDEX(surr_charge_sch_0[POLICY_YEAR],COUNTA(surr_charge_sch_0[POLICY_YEAR]))),INDEX(surr_charge_sch_0[SURRENDER_CHARGE_PERCENT],MATCH(D328, surr_charge_sch_0[POLICY_YEAR])),INDEX(surr_charge_sch_0[SURRENDER_CHARGE_PERCENT],COUNTA(surr_charge_sch_0[SURRENDER_CHARGE_PERCENT])))</f>
        <v>0</v>
      </c>
      <c r="P328">
        <f t="shared" si="75"/>
        <v>0</v>
      </c>
      <c r="Q328">
        <f t="shared" si="76"/>
        <v>4882.7142384104045</v>
      </c>
      <c r="R328">
        <f t="shared" si="77"/>
        <v>0</v>
      </c>
      <c r="S328">
        <f t="shared" si="78"/>
        <v>4882.7142384104045</v>
      </c>
      <c r="T328">
        <f t="shared" si="79"/>
        <v>1576.1404401044219</v>
      </c>
      <c r="U328">
        <f t="shared" si="80"/>
        <v>75673.248534084909</v>
      </c>
      <c r="V328">
        <f t="shared" si="81"/>
        <v>3991.3592014260994</v>
      </c>
      <c r="W328">
        <f t="shared" si="82"/>
        <v>81240.74817561543</v>
      </c>
      <c r="X328">
        <f t="shared" si="83"/>
        <v>96310.79063983573</v>
      </c>
    </row>
    <row r="329" spans="1:24" x14ac:dyDescent="0.3">
      <c r="A329">
        <v>327</v>
      </c>
      <c r="B329">
        <f>IF(A329&gt;0,EOMONTH(B328,1),INDEX(extract[VALUATION_DATE], 1))</f>
        <v>55243</v>
      </c>
      <c r="C329">
        <f>IF(A329=0,DAYS360(INDEX(extract[ISSUE_DATE], 1),B329)/30,C328+1)</f>
        <v>345</v>
      </c>
      <c r="D329">
        <f t="shared" si="70"/>
        <v>29</v>
      </c>
      <c r="E329">
        <f>INDEX(extract[ISSUE_AGE], 1)+D329-1</f>
        <v>76</v>
      </c>
      <c r="F329">
        <f>INDEX(mortality_0[PROBABILITY],MATCH(E329, mortality_0[AGE]))</f>
        <v>3.5143000000000001E-2</v>
      </c>
      <c r="G329">
        <f t="shared" si="71"/>
        <v>2.9768416567133027E-3</v>
      </c>
      <c r="H329">
        <f>INDEX(valuation_rate_0[rate],0+1)</f>
        <v>4.2500000000000003E-2</v>
      </c>
      <c r="I329">
        <f t="shared" si="72"/>
        <v>0.32168237435082242</v>
      </c>
      <c r="J329">
        <f>IF(A329&gt;0,J328+L328-M328-N328,INDEX(extract[FUND_VALUE], 1))</f>
        <v>4872.2295688298991</v>
      </c>
      <c r="K329">
        <f>IF((B329&lt;INDEX(extract[GUARANTEE_END], 1)),INDEX(extract[CURRENT_RATE], 1),INDEX(extract[MINIMUM_RATE], 1))</f>
        <v>0.01</v>
      </c>
      <c r="L329">
        <f t="shared" si="73"/>
        <v>4.0417001291887695</v>
      </c>
      <c r="M329">
        <f t="shared" si="74"/>
        <v>14.503855941563137</v>
      </c>
      <c r="N329">
        <f>IF((A329=0),INDEX(extract[AVAILABLE_FPWD], 1),(IF(MOD(C329, 12)=0,J329*INDEX(extract[FREE_PWD_PERCENT], 1),0)))</f>
        <v>0</v>
      </c>
      <c r="O329">
        <f>IF((D329&lt;=INDEX(surr_charge_sch_0[POLICY_YEAR],COUNTA(surr_charge_sch_0[POLICY_YEAR]))),INDEX(surr_charge_sch_0[SURRENDER_CHARGE_PERCENT],MATCH(D329, surr_charge_sch_0[POLICY_YEAR])),INDEX(surr_charge_sch_0[SURRENDER_CHARGE_PERCENT],COUNTA(surr_charge_sch_0[SURRENDER_CHARGE_PERCENT])))</f>
        <v>0</v>
      </c>
      <c r="P329">
        <f t="shared" si="75"/>
        <v>0</v>
      </c>
      <c r="Q329">
        <f t="shared" si="76"/>
        <v>4872.2295688298991</v>
      </c>
      <c r="R329">
        <f t="shared" si="77"/>
        <v>0</v>
      </c>
      <c r="S329">
        <f t="shared" si="78"/>
        <v>4872.2295688298991</v>
      </c>
      <c r="T329">
        <f t="shared" si="79"/>
        <v>1567.3103760834856</v>
      </c>
      <c r="U329">
        <f t="shared" si="80"/>
        <v>75673.248534084909</v>
      </c>
      <c r="V329">
        <f t="shared" si="81"/>
        <v>3996.0511219450327</v>
      </c>
      <c r="W329">
        <f t="shared" si="82"/>
        <v>81236.610032113414</v>
      </c>
      <c r="X329">
        <f t="shared" si="83"/>
        <v>96310.79063983573</v>
      </c>
    </row>
    <row r="330" spans="1:24" x14ac:dyDescent="0.3">
      <c r="A330">
        <v>328</v>
      </c>
      <c r="B330">
        <f>IF(A330&gt;0,EOMONTH(B329,1),INDEX(extract[VALUATION_DATE], 1))</f>
        <v>55273</v>
      </c>
      <c r="C330">
        <f>IF(A330=0,DAYS360(INDEX(extract[ISSUE_DATE], 1),B330)/30,C329+1)</f>
        <v>346</v>
      </c>
      <c r="D330">
        <f t="shared" si="70"/>
        <v>29</v>
      </c>
      <c r="E330">
        <f>INDEX(extract[ISSUE_AGE], 1)+D330-1</f>
        <v>76</v>
      </c>
      <c r="F330">
        <f>INDEX(mortality_0[PROBABILITY],MATCH(E330, mortality_0[AGE]))</f>
        <v>3.5143000000000001E-2</v>
      </c>
      <c r="G330">
        <f t="shared" si="71"/>
        <v>2.9768416567133027E-3</v>
      </c>
      <c r="H330">
        <f>INDEX(valuation_rate_0[rate],0+1)</f>
        <v>4.2500000000000003E-2</v>
      </c>
      <c r="I330">
        <f t="shared" si="72"/>
        <v>0.32056856048912458</v>
      </c>
      <c r="J330">
        <f>IF(A330&gt;0,J329+L329-M329-N329,INDEX(extract[FUND_VALUE], 1))</f>
        <v>4861.7674130175246</v>
      </c>
      <c r="K330">
        <f>IF((B330&lt;INDEX(extract[GUARANTEE_END], 1)),INDEX(extract[CURRENT_RATE], 1),INDEX(extract[MINIMUM_RATE], 1))</f>
        <v>0.01</v>
      </c>
      <c r="L330">
        <f t="shared" si="73"/>
        <v>4.0330213721841766</v>
      </c>
      <c r="M330">
        <f t="shared" si="74"/>
        <v>14.472711760321836</v>
      </c>
      <c r="N330">
        <f>IF((A330=0),INDEX(extract[AVAILABLE_FPWD], 1),(IF(MOD(C330, 12)=0,J330*INDEX(extract[FREE_PWD_PERCENT], 1),0)))</f>
        <v>0</v>
      </c>
      <c r="O330">
        <f>IF((D330&lt;=INDEX(surr_charge_sch_0[POLICY_YEAR],COUNTA(surr_charge_sch_0[POLICY_YEAR]))),INDEX(surr_charge_sch_0[SURRENDER_CHARGE_PERCENT],MATCH(D330, surr_charge_sch_0[POLICY_YEAR])),INDEX(surr_charge_sch_0[SURRENDER_CHARGE_PERCENT],COUNTA(surr_charge_sch_0[SURRENDER_CHARGE_PERCENT])))</f>
        <v>0</v>
      </c>
      <c r="P330">
        <f t="shared" si="75"/>
        <v>0</v>
      </c>
      <c r="Q330">
        <f t="shared" si="76"/>
        <v>4861.7674130175246</v>
      </c>
      <c r="R330">
        <f t="shared" si="77"/>
        <v>0</v>
      </c>
      <c r="S330">
        <f t="shared" si="78"/>
        <v>4861.7674130175246</v>
      </c>
      <c r="T330">
        <f t="shared" si="79"/>
        <v>1558.5297810239631</v>
      </c>
      <c r="U330">
        <f t="shared" si="80"/>
        <v>75673.248534084909</v>
      </c>
      <c r="V330">
        <f t="shared" si="81"/>
        <v>4000.716756761557</v>
      </c>
      <c r="W330">
        <f t="shared" si="82"/>
        <v>81232.49507187042</v>
      </c>
      <c r="X330">
        <f t="shared" si="83"/>
        <v>96310.79063983573</v>
      </c>
    </row>
    <row r="331" spans="1:24" x14ac:dyDescent="0.3">
      <c r="A331">
        <v>329</v>
      </c>
      <c r="B331">
        <f>IF(A331&gt;0,EOMONTH(B330,1),INDEX(extract[VALUATION_DATE], 1))</f>
        <v>55304</v>
      </c>
      <c r="C331">
        <f>IF(A331=0,DAYS360(INDEX(extract[ISSUE_DATE], 1),B331)/30,C330+1)</f>
        <v>347</v>
      </c>
      <c r="D331">
        <f t="shared" si="70"/>
        <v>29</v>
      </c>
      <c r="E331">
        <f>INDEX(extract[ISSUE_AGE], 1)+D331-1</f>
        <v>76</v>
      </c>
      <c r="F331">
        <f>INDEX(mortality_0[PROBABILITY],MATCH(E331, mortality_0[AGE]))</f>
        <v>3.5143000000000001E-2</v>
      </c>
      <c r="G331">
        <f t="shared" si="71"/>
        <v>2.9768416567133027E-3</v>
      </c>
      <c r="H331">
        <f>INDEX(valuation_rate_0[rate],0+1)</f>
        <v>4.2500000000000003E-2</v>
      </c>
      <c r="I331">
        <f t="shared" si="72"/>
        <v>0.31945860316859104</v>
      </c>
      <c r="J331">
        <f>IF(A331&gt;0,J330+L330-M330-N330,INDEX(extract[FUND_VALUE], 1))</f>
        <v>4851.3277226293876</v>
      </c>
      <c r="K331">
        <f>IF((B331&lt;INDEX(extract[GUARANTEE_END], 1)),INDEX(extract[CURRENT_RATE], 1),INDEX(extract[MINIMUM_RATE], 1))</f>
        <v>0.01</v>
      </c>
      <c r="L331">
        <f t="shared" si="73"/>
        <v>4.024361251105244</v>
      </c>
      <c r="M331">
        <f t="shared" si="74"/>
        <v>14.44163445509124</v>
      </c>
      <c r="N331">
        <f>IF((A331=0),INDEX(extract[AVAILABLE_FPWD], 1),(IF(MOD(C331, 12)=0,J331*INDEX(extract[FREE_PWD_PERCENT], 1),0)))</f>
        <v>0</v>
      </c>
      <c r="O331">
        <f>IF((D331&lt;=INDEX(surr_charge_sch_0[POLICY_YEAR],COUNTA(surr_charge_sch_0[POLICY_YEAR]))),INDEX(surr_charge_sch_0[SURRENDER_CHARGE_PERCENT],MATCH(D331, surr_charge_sch_0[POLICY_YEAR])),INDEX(surr_charge_sch_0[SURRENDER_CHARGE_PERCENT],COUNTA(surr_charge_sch_0[SURRENDER_CHARGE_PERCENT])))</f>
        <v>0</v>
      </c>
      <c r="P331">
        <f t="shared" si="75"/>
        <v>0</v>
      </c>
      <c r="Q331">
        <f t="shared" si="76"/>
        <v>4851.3277226293876</v>
      </c>
      <c r="R331">
        <f t="shared" si="77"/>
        <v>0</v>
      </c>
      <c r="S331">
        <f t="shared" si="78"/>
        <v>4851.3277226293876</v>
      </c>
      <c r="T331">
        <f t="shared" si="79"/>
        <v>1549.798377784246</v>
      </c>
      <c r="U331">
        <f t="shared" si="80"/>
        <v>75673.248534084909</v>
      </c>
      <c r="V331">
        <f t="shared" si="81"/>
        <v>4005.3562531369375</v>
      </c>
      <c r="W331">
        <f t="shared" si="82"/>
        <v>81228.403165006093</v>
      </c>
      <c r="X331">
        <f t="shared" si="83"/>
        <v>96310.79063983573</v>
      </c>
    </row>
    <row r="332" spans="1:24" x14ac:dyDescent="0.3">
      <c r="A332">
        <v>330</v>
      </c>
      <c r="B332">
        <f>IF(A332&gt;0,EOMONTH(B331,1),INDEX(extract[VALUATION_DATE], 1))</f>
        <v>55334</v>
      </c>
      <c r="C332">
        <f>IF(A332=0,DAYS360(INDEX(extract[ISSUE_DATE], 1),B332)/30,C331+1)</f>
        <v>348</v>
      </c>
      <c r="D332">
        <f t="shared" si="70"/>
        <v>30</v>
      </c>
      <c r="E332">
        <f>INDEX(extract[ISSUE_AGE], 1)+D332-1</f>
        <v>77</v>
      </c>
      <c r="F332">
        <f>INDEX(mortality_0[PROBABILITY],MATCH(E332, mortality_0[AGE]))</f>
        <v>3.8809999999999997E-2</v>
      </c>
      <c r="G332">
        <f t="shared" si="71"/>
        <v>3.2931638381145101E-3</v>
      </c>
      <c r="H332">
        <f>INDEX(valuation_rate_0[rate],0+1)</f>
        <v>4.2500000000000003E-2</v>
      </c>
      <c r="I332">
        <f t="shared" si="72"/>
        <v>0.31835248903608415</v>
      </c>
      <c r="J332">
        <f>IF(A332&gt;0,J331+L331-M331-N331,INDEX(extract[FUND_VALUE], 1))</f>
        <v>4840.9104494254016</v>
      </c>
      <c r="K332">
        <f>IF((B332&lt;INDEX(extract[GUARANTEE_END], 1)),INDEX(extract[CURRENT_RATE], 1),INDEX(extract[MINIMUM_RATE], 1))</f>
        <v>0.01</v>
      </c>
      <c r="L332">
        <f t="shared" si="73"/>
        <v>4.0157197259349804</v>
      </c>
      <c r="M332">
        <f t="shared" si="74"/>
        <v>15.941911235598393</v>
      </c>
      <c r="N332">
        <f>IF((A332=0),INDEX(extract[AVAILABLE_FPWD], 1),(IF(MOD(C332, 12)=0,J332*INDEX(extract[FREE_PWD_PERCENT], 1),0)))</f>
        <v>484.09104494254018</v>
      </c>
      <c r="O332">
        <f>IF((D332&lt;=INDEX(surr_charge_sch_0[POLICY_YEAR],COUNTA(surr_charge_sch_0[POLICY_YEAR]))),INDEX(surr_charge_sch_0[SURRENDER_CHARGE_PERCENT],MATCH(D332, surr_charge_sch_0[POLICY_YEAR])),INDEX(surr_charge_sch_0[SURRENDER_CHARGE_PERCENT],COUNTA(surr_charge_sch_0[SURRENDER_CHARGE_PERCENT])))</f>
        <v>0</v>
      </c>
      <c r="P332">
        <f t="shared" si="75"/>
        <v>484.09104494254018</v>
      </c>
      <c r="Q332">
        <f t="shared" si="76"/>
        <v>4356.8194044828615</v>
      </c>
      <c r="R332">
        <f t="shared" si="77"/>
        <v>0</v>
      </c>
      <c r="S332">
        <f t="shared" si="78"/>
        <v>4840.9104494254016</v>
      </c>
      <c r="T332">
        <f t="shared" si="79"/>
        <v>1541.1158907753654</v>
      </c>
      <c r="U332">
        <f t="shared" si="80"/>
        <v>75673.248534084909</v>
      </c>
      <c r="V332">
        <f t="shared" si="81"/>
        <v>4009.9697575074324</v>
      </c>
      <c r="W332">
        <f t="shared" si="82"/>
        <v>81224.334182367718</v>
      </c>
      <c r="X332">
        <f t="shared" si="83"/>
        <v>96310.79063983573</v>
      </c>
    </row>
    <row r="333" spans="1:24" x14ac:dyDescent="0.3">
      <c r="A333">
        <v>331</v>
      </c>
      <c r="B333">
        <f>IF(A333&gt;0,EOMONTH(B332,1),INDEX(extract[VALUATION_DATE], 1))</f>
        <v>55365</v>
      </c>
      <c r="C333">
        <f>IF(A333=0,DAYS360(INDEX(extract[ISSUE_DATE], 1),B333)/30,C332+1)</f>
        <v>349</v>
      </c>
      <c r="D333">
        <f t="shared" si="70"/>
        <v>30</v>
      </c>
      <c r="E333">
        <f>INDEX(extract[ISSUE_AGE], 1)+D333-1</f>
        <v>77</v>
      </c>
      <c r="F333">
        <f>INDEX(mortality_0[PROBABILITY],MATCH(E333, mortality_0[AGE]))</f>
        <v>3.8809999999999997E-2</v>
      </c>
      <c r="G333">
        <f t="shared" si="71"/>
        <v>3.2931638381145101E-3</v>
      </c>
      <c r="H333">
        <f>INDEX(valuation_rate_0[rate],0+1)</f>
        <v>4.2500000000000003E-2</v>
      </c>
      <c r="I333">
        <f t="shared" si="72"/>
        <v>0.31725020478470117</v>
      </c>
      <c r="J333">
        <f>IF(A333&gt;0,J332+L332-M332-N332,INDEX(extract[FUND_VALUE], 1))</f>
        <v>4344.8932129731984</v>
      </c>
      <c r="K333">
        <f>IF((B333&lt;INDEX(extract[GUARANTEE_END], 1)),INDEX(extract[CURRENT_RATE], 1),INDEX(extract[MINIMUM_RATE], 1))</f>
        <v>0.01</v>
      </c>
      <c r="L333">
        <f t="shared" si="73"/>
        <v>3.604254522925225</v>
      </c>
      <c r="M333">
        <f t="shared" si="74"/>
        <v>14.308445209432504</v>
      </c>
      <c r="N333">
        <f>IF((A333=0),INDEX(extract[AVAILABLE_FPWD], 1),(IF(MOD(C333, 12)=0,J333*INDEX(extract[FREE_PWD_PERCENT], 1),0)))</f>
        <v>0</v>
      </c>
      <c r="O333">
        <f>IF((D333&lt;=INDEX(surr_charge_sch_0[POLICY_YEAR],COUNTA(surr_charge_sch_0[POLICY_YEAR]))),INDEX(surr_charge_sch_0[SURRENDER_CHARGE_PERCENT],MATCH(D333, surr_charge_sch_0[POLICY_YEAR])),INDEX(surr_charge_sch_0[SURRENDER_CHARGE_PERCENT],COUNTA(surr_charge_sch_0[SURRENDER_CHARGE_PERCENT])))</f>
        <v>0</v>
      </c>
      <c r="P333">
        <f t="shared" si="75"/>
        <v>0</v>
      </c>
      <c r="Q333">
        <f t="shared" si="76"/>
        <v>4344.8932129731984</v>
      </c>
      <c r="R333">
        <f t="shared" si="77"/>
        <v>0</v>
      </c>
      <c r="S333">
        <f t="shared" si="78"/>
        <v>4344.8932129731984</v>
      </c>
      <c r="T333">
        <f t="shared" si="79"/>
        <v>1378.4182615834054</v>
      </c>
      <c r="U333">
        <f t="shared" si="80"/>
        <v>75827.360123162449</v>
      </c>
      <c r="V333">
        <f t="shared" si="81"/>
        <v>4015.0449046292774</v>
      </c>
      <c r="W333">
        <f t="shared" si="82"/>
        <v>81220.823289375126</v>
      </c>
      <c r="X333">
        <f t="shared" si="83"/>
        <v>96310.79063983573</v>
      </c>
    </row>
    <row r="334" spans="1:24" x14ac:dyDescent="0.3">
      <c r="A334">
        <v>332</v>
      </c>
      <c r="B334">
        <f>IF(A334&gt;0,EOMONTH(B333,1),INDEX(extract[VALUATION_DATE], 1))</f>
        <v>55396</v>
      </c>
      <c r="C334">
        <f>IF(A334=0,DAYS360(INDEX(extract[ISSUE_DATE], 1),B334)/30,C333+1)</f>
        <v>350</v>
      </c>
      <c r="D334">
        <f t="shared" si="70"/>
        <v>30</v>
      </c>
      <c r="E334">
        <f>INDEX(extract[ISSUE_AGE], 1)+D334-1</f>
        <v>77</v>
      </c>
      <c r="F334">
        <f>INDEX(mortality_0[PROBABILITY],MATCH(E334, mortality_0[AGE]))</f>
        <v>3.8809999999999997E-2</v>
      </c>
      <c r="G334">
        <f t="shared" si="71"/>
        <v>3.2931638381145101E-3</v>
      </c>
      <c r="H334">
        <f>INDEX(valuation_rate_0[rate],0+1)</f>
        <v>4.2500000000000003E-2</v>
      </c>
      <c r="I334">
        <f t="shared" si="72"/>
        <v>0.31615173715361389</v>
      </c>
      <c r="J334">
        <f>IF(A334&gt;0,J333+L333-M333-N333,INDEX(extract[FUND_VALUE], 1))</f>
        <v>4334.1890222866914</v>
      </c>
      <c r="K334">
        <f>IF((B334&lt;INDEX(extract[GUARANTEE_END], 1)),INDEX(extract[CURRENT_RATE], 1),INDEX(extract[MINIMUM_RATE], 1))</f>
        <v>0.01</v>
      </c>
      <c r="L334">
        <f t="shared" si="73"/>
        <v>3.5953749887675386</v>
      </c>
      <c r="M334">
        <f t="shared" si="74"/>
        <v>14.273194555747416</v>
      </c>
      <c r="N334">
        <f>IF((A334=0),INDEX(extract[AVAILABLE_FPWD], 1),(IF(MOD(C334, 12)=0,J334*INDEX(extract[FREE_PWD_PERCENT], 1),0)))</f>
        <v>0</v>
      </c>
      <c r="O334">
        <f>IF((D334&lt;=INDEX(surr_charge_sch_0[POLICY_YEAR],COUNTA(surr_charge_sch_0[POLICY_YEAR]))),INDEX(surr_charge_sch_0[SURRENDER_CHARGE_PERCENT],MATCH(D334, surr_charge_sch_0[POLICY_YEAR])),INDEX(surr_charge_sch_0[SURRENDER_CHARGE_PERCENT],COUNTA(surr_charge_sch_0[SURRENDER_CHARGE_PERCENT])))</f>
        <v>0</v>
      </c>
      <c r="P334">
        <f t="shared" si="75"/>
        <v>0</v>
      </c>
      <c r="Q334">
        <f t="shared" si="76"/>
        <v>4334.1890222866914</v>
      </c>
      <c r="R334">
        <f t="shared" si="77"/>
        <v>0</v>
      </c>
      <c r="S334">
        <f t="shared" si="78"/>
        <v>4334.1890222866914</v>
      </c>
      <c r="T334">
        <f t="shared" si="79"/>
        <v>1370.2613885480607</v>
      </c>
      <c r="U334">
        <f t="shared" si="80"/>
        <v>75827.360123162449</v>
      </c>
      <c r="V334">
        <f t="shared" si="81"/>
        <v>4019.5842618021206</v>
      </c>
      <c r="W334">
        <f t="shared" si="82"/>
        <v>81217.205773512644</v>
      </c>
      <c r="X334">
        <f t="shared" si="83"/>
        <v>96310.79063983573</v>
      </c>
    </row>
    <row r="335" spans="1:24" x14ac:dyDescent="0.3">
      <c r="A335">
        <v>333</v>
      </c>
      <c r="B335">
        <f>IF(A335&gt;0,EOMONTH(B334,1),INDEX(extract[VALUATION_DATE], 1))</f>
        <v>55426</v>
      </c>
      <c r="C335">
        <f>IF(A335=0,DAYS360(INDEX(extract[ISSUE_DATE], 1),B335)/30,C334+1)</f>
        <v>351</v>
      </c>
      <c r="D335">
        <f t="shared" si="70"/>
        <v>30</v>
      </c>
      <c r="E335">
        <f>INDEX(extract[ISSUE_AGE], 1)+D335-1</f>
        <v>77</v>
      </c>
      <c r="F335">
        <f>INDEX(mortality_0[PROBABILITY],MATCH(E335, mortality_0[AGE]))</f>
        <v>3.8809999999999997E-2</v>
      </c>
      <c r="G335">
        <f t="shared" si="71"/>
        <v>3.2931638381145101E-3</v>
      </c>
      <c r="H335">
        <f>INDEX(valuation_rate_0[rate],0+1)</f>
        <v>4.2500000000000003E-2</v>
      </c>
      <c r="I335">
        <f t="shared" si="72"/>
        <v>0.3150570729279093</v>
      </c>
      <c r="J335">
        <f>IF(A335&gt;0,J334+L334-M334-N334,INDEX(extract[FUND_VALUE], 1))</f>
        <v>4323.5112027197119</v>
      </c>
      <c r="K335">
        <f>IF((B335&lt;INDEX(extract[GUARANTEE_END], 1)),INDEX(extract[CURRENT_RATE], 1),INDEX(extract[MINIMUM_RATE], 1))</f>
        <v>0.01</v>
      </c>
      <c r="L335">
        <f t="shared" si="73"/>
        <v>3.5865173304586175</v>
      </c>
      <c r="M335">
        <f t="shared" si="74"/>
        <v>14.238030746479529</v>
      </c>
      <c r="N335">
        <f>IF((A335=0),INDEX(extract[AVAILABLE_FPWD], 1),(IF(MOD(C335, 12)=0,J335*INDEX(extract[FREE_PWD_PERCENT], 1),0)))</f>
        <v>0</v>
      </c>
      <c r="O335">
        <f>IF((D335&lt;=INDEX(surr_charge_sch_0[POLICY_YEAR],COUNTA(surr_charge_sch_0[POLICY_YEAR]))),INDEX(surr_charge_sch_0[SURRENDER_CHARGE_PERCENT],MATCH(D335, surr_charge_sch_0[POLICY_YEAR])),INDEX(surr_charge_sch_0[SURRENDER_CHARGE_PERCENT],COUNTA(surr_charge_sch_0[SURRENDER_CHARGE_PERCENT])))</f>
        <v>0</v>
      </c>
      <c r="P335">
        <f t="shared" si="75"/>
        <v>0</v>
      </c>
      <c r="Q335">
        <f t="shared" si="76"/>
        <v>4323.5112027197119</v>
      </c>
      <c r="R335">
        <f t="shared" si="77"/>
        <v>0</v>
      </c>
      <c r="S335">
        <f t="shared" si="78"/>
        <v>4323.5112027197119</v>
      </c>
      <c r="T335">
        <f t="shared" si="79"/>
        <v>1362.1527842998971</v>
      </c>
      <c r="U335">
        <f t="shared" si="80"/>
        <v>75827.360123162449</v>
      </c>
      <c r="V335">
        <f t="shared" si="81"/>
        <v>4024.0967570556518</v>
      </c>
      <c r="W335">
        <f t="shared" si="82"/>
        <v>81213.609664517993</v>
      </c>
      <c r="X335">
        <f t="shared" si="83"/>
        <v>96310.79063983573</v>
      </c>
    </row>
    <row r="336" spans="1:24" x14ac:dyDescent="0.3">
      <c r="A336">
        <v>334</v>
      </c>
      <c r="B336">
        <f>IF(A336&gt;0,EOMONTH(B335,1),INDEX(extract[VALUATION_DATE], 1))</f>
        <v>55457</v>
      </c>
      <c r="C336">
        <f>IF(A336=0,DAYS360(INDEX(extract[ISSUE_DATE], 1),B336)/30,C335+1)</f>
        <v>352</v>
      </c>
      <c r="D336">
        <f t="shared" si="70"/>
        <v>30</v>
      </c>
      <c r="E336">
        <f>INDEX(extract[ISSUE_AGE], 1)+D336-1</f>
        <v>77</v>
      </c>
      <c r="F336">
        <f>INDEX(mortality_0[PROBABILITY],MATCH(E336, mortality_0[AGE]))</f>
        <v>3.8809999999999997E-2</v>
      </c>
      <c r="G336">
        <f t="shared" si="71"/>
        <v>3.2931638381145101E-3</v>
      </c>
      <c r="H336">
        <f>INDEX(valuation_rate_0[rate],0+1)</f>
        <v>4.2500000000000003E-2</v>
      </c>
      <c r="I336">
        <f t="shared" si="72"/>
        <v>0.31396619893843064</v>
      </c>
      <c r="J336">
        <f>IF(A336&gt;0,J335+L335-M335-N335,INDEX(extract[FUND_VALUE], 1))</f>
        <v>4312.8596893036911</v>
      </c>
      <c r="K336">
        <f>IF((B336&lt;INDEX(extract[GUARANTEE_END], 1)),INDEX(extract[CURRENT_RATE], 1),INDEX(extract[MINIMUM_RATE], 1))</f>
        <v>0.01</v>
      </c>
      <c r="L336">
        <f t="shared" si="73"/>
        <v>3.5776814941045587</v>
      </c>
      <c r="M336">
        <f t="shared" si="74"/>
        <v>14.202953567676698</v>
      </c>
      <c r="N336">
        <f>IF((A336=0),INDEX(extract[AVAILABLE_FPWD], 1),(IF(MOD(C336, 12)=0,J336*INDEX(extract[FREE_PWD_PERCENT], 1),0)))</f>
        <v>0</v>
      </c>
      <c r="O336">
        <f>IF((D336&lt;=INDEX(surr_charge_sch_0[POLICY_YEAR],COUNTA(surr_charge_sch_0[POLICY_YEAR]))),INDEX(surr_charge_sch_0[SURRENDER_CHARGE_PERCENT],MATCH(D336, surr_charge_sch_0[POLICY_YEAR])),INDEX(surr_charge_sch_0[SURRENDER_CHARGE_PERCENT],COUNTA(surr_charge_sch_0[SURRENDER_CHARGE_PERCENT])))</f>
        <v>0</v>
      </c>
      <c r="P336">
        <f t="shared" si="75"/>
        <v>0</v>
      </c>
      <c r="Q336">
        <f t="shared" si="76"/>
        <v>4312.8596893036911</v>
      </c>
      <c r="R336">
        <f t="shared" si="77"/>
        <v>0</v>
      </c>
      <c r="S336">
        <f t="shared" si="78"/>
        <v>4312.8596893036911</v>
      </c>
      <c r="T336">
        <f t="shared" si="79"/>
        <v>1354.0921632054608</v>
      </c>
      <c r="U336">
        <f t="shared" si="80"/>
        <v>75827.360123162449</v>
      </c>
      <c r="V336">
        <f t="shared" si="81"/>
        <v>4028.5825493468951</v>
      </c>
      <c r="W336">
        <f t="shared" si="82"/>
        <v>81210.034835714818</v>
      </c>
      <c r="X336">
        <f t="shared" si="83"/>
        <v>96310.79063983573</v>
      </c>
    </row>
    <row r="337" spans="1:24" x14ac:dyDescent="0.3">
      <c r="A337">
        <v>335</v>
      </c>
      <c r="B337">
        <f>IF(A337&gt;0,EOMONTH(B336,1),INDEX(extract[VALUATION_DATE], 1))</f>
        <v>55487</v>
      </c>
      <c r="C337">
        <f>IF(A337=0,DAYS360(INDEX(extract[ISSUE_DATE], 1),B337)/30,C336+1)</f>
        <v>353</v>
      </c>
      <c r="D337">
        <f t="shared" si="70"/>
        <v>30</v>
      </c>
      <c r="E337">
        <f>INDEX(extract[ISSUE_AGE], 1)+D337-1</f>
        <v>77</v>
      </c>
      <c r="F337">
        <f>INDEX(mortality_0[PROBABILITY],MATCH(E337, mortality_0[AGE]))</f>
        <v>3.8809999999999997E-2</v>
      </c>
      <c r="G337">
        <f t="shared" si="71"/>
        <v>3.2931638381145101E-3</v>
      </c>
      <c r="H337">
        <f>INDEX(valuation_rate_0[rate],0+1)</f>
        <v>4.2500000000000003E-2</v>
      </c>
      <c r="I337">
        <f t="shared" si="72"/>
        <v>0.31287910206161879</v>
      </c>
      <c r="J337">
        <f>IF(A337&gt;0,J336+L336-M336-N336,INDEX(extract[FUND_VALUE], 1))</f>
        <v>4302.2344172301191</v>
      </c>
      <c r="K337">
        <f>IF((B337&lt;INDEX(extract[GUARANTEE_END], 1)),INDEX(extract[CURRENT_RATE], 1),INDEX(extract[MINIMUM_RATE], 1))</f>
        <v>0.01</v>
      </c>
      <c r="L337">
        <f t="shared" si="73"/>
        <v>3.5688674259442332</v>
      </c>
      <c r="M337">
        <f t="shared" si="74"/>
        <v>14.167962805913881</v>
      </c>
      <c r="N337">
        <f>IF((A337=0),INDEX(extract[AVAILABLE_FPWD], 1),(IF(MOD(C337, 12)=0,J337*INDEX(extract[FREE_PWD_PERCENT], 1),0)))</f>
        <v>0</v>
      </c>
      <c r="O337">
        <f>IF((D337&lt;=INDEX(surr_charge_sch_0[POLICY_YEAR],COUNTA(surr_charge_sch_0[POLICY_YEAR]))),INDEX(surr_charge_sch_0[SURRENDER_CHARGE_PERCENT],MATCH(D337, surr_charge_sch_0[POLICY_YEAR])),INDEX(surr_charge_sch_0[SURRENDER_CHARGE_PERCENT],COUNTA(surr_charge_sch_0[SURRENDER_CHARGE_PERCENT])))</f>
        <v>0</v>
      </c>
      <c r="P337">
        <f t="shared" si="75"/>
        <v>0</v>
      </c>
      <c r="Q337">
        <f t="shared" si="76"/>
        <v>4302.2344172301191</v>
      </c>
      <c r="R337">
        <f t="shared" si="77"/>
        <v>0</v>
      </c>
      <c r="S337">
        <f t="shared" si="78"/>
        <v>4302.2344172301191</v>
      </c>
      <c r="T337">
        <f t="shared" si="79"/>
        <v>1346.0792413215515</v>
      </c>
      <c r="U337">
        <f t="shared" si="80"/>
        <v>75827.360123162449</v>
      </c>
      <c r="V337">
        <f t="shared" si="81"/>
        <v>4033.0417966922378</v>
      </c>
      <c r="W337">
        <f t="shared" si="82"/>
        <v>81206.481161176242</v>
      </c>
      <c r="X337">
        <f t="shared" si="83"/>
        <v>96310.79063983573</v>
      </c>
    </row>
    <row r="338" spans="1:24" x14ac:dyDescent="0.3">
      <c r="A338">
        <v>336</v>
      </c>
      <c r="B338">
        <f>IF(A338&gt;0,EOMONTH(B337,1),INDEX(extract[VALUATION_DATE], 1))</f>
        <v>55518</v>
      </c>
      <c r="C338">
        <f>IF(A338=0,DAYS360(INDEX(extract[ISSUE_DATE], 1),B338)/30,C337+1)</f>
        <v>354</v>
      </c>
      <c r="D338">
        <f t="shared" si="70"/>
        <v>30</v>
      </c>
      <c r="E338">
        <f>INDEX(extract[ISSUE_AGE], 1)+D338-1</f>
        <v>77</v>
      </c>
      <c r="F338">
        <f>INDEX(mortality_0[PROBABILITY],MATCH(E338, mortality_0[AGE]))</f>
        <v>3.8809999999999997E-2</v>
      </c>
      <c r="G338">
        <f t="shared" si="71"/>
        <v>3.2931638381145101E-3</v>
      </c>
      <c r="H338">
        <f>INDEX(valuation_rate_0[rate],0+1)</f>
        <v>4.2500000000000003E-2</v>
      </c>
      <c r="I338">
        <f t="shared" si="72"/>
        <v>0.31179576921935448</v>
      </c>
      <c r="J338">
        <f>IF(A338&gt;0,J337+L337-M337-N337,INDEX(extract[FUND_VALUE], 1))</f>
        <v>4291.6353218501499</v>
      </c>
      <c r="K338">
        <f>IF((B338&lt;INDEX(extract[GUARANTEE_END], 1)),INDEX(extract[CURRENT_RATE], 1),INDEX(extract[MINIMUM_RATE], 1))</f>
        <v>0.01</v>
      </c>
      <c r="L338">
        <f t="shared" si="73"/>
        <v>3.5600750723489583</v>
      </c>
      <c r="M338">
        <f t="shared" si="74"/>
        <v>14.133058248291841</v>
      </c>
      <c r="N338">
        <f>IF((A338=0),INDEX(extract[AVAILABLE_FPWD], 1),(IF(MOD(C338, 12)=0,J338*INDEX(extract[FREE_PWD_PERCENT], 1),0)))</f>
        <v>0</v>
      </c>
      <c r="O338">
        <f>IF((D338&lt;=INDEX(surr_charge_sch_0[POLICY_YEAR],COUNTA(surr_charge_sch_0[POLICY_YEAR]))),INDEX(surr_charge_sch_0[SURRENDER_CHARGE_PERCENT],MATCH(D338, surr_charge_sch_0[POLICY_YEAR])),INDEX(surr_charge_sch_0[SURRENDER_CHARGE_PERCENT],COUNTA(surr_charge_sch_0[SURRENDER_CHARGE_PERCENT])))</f>
        <v>0</v>
      </c>
      <c r="P338">
        <f t="shared" si="75"/>
        <v>0</v>
      </c>
      <c r="Q338">
        <f t="shared" si="76"/>
        <v>4291.6353218501499</v>
      </c>
      <c r="R338">
        <f t="shared" si="77"/>
        <v>0</v>
      </c>
      <c r="S338">
        <f t="shared" si="78"/>
        <v>4291.6353218501499</v>
      </c>
      <c r="T338">
        <f t="shared" si="79"/>
        <v>1338.1137363852195</v>
      </c>
      <c r="U338">
        <f t="shared" si="80"/>
        <v>75827.360123162449</v>
      </c>
      <c r="V338">
        <f t="shared" si="81"/>
        <v>4037.4746561729944</v>
      </c>
      <c r="W338">
        <f t="shared" si="82"/>
        <v>81202.948515720665</v>
      </c>
      <c r="X338">
        <f t="shared" si="83"/>
        <v>96310.79063983573</v>
      </c>
    </row>
    <row r="339" spans="1:24" x14ac:dyDescent="0.3">
      <c r="A339">
        <v>337</v>
      </c>
      <c r="B339">
        <f>IF(A339&gt;0,EOMONTH(B338,1),INDEX(extract[VALUATION_DATE], 1))</f>
        <v>55549</v>
      </c>
      <c r="C339">
        <f>IF(A339=0,DAYS360(INDEX(extract[ISSUE_DATE], 1),B339)/30,C338+1)</f>
        <v>355</v>
      </c>
      <c r="D339">
        <f t="shared" si="70"/>
        <v>30</v>
      </c>
      <c r="E339">
        <f>INDEX(extract[ISSUE_AGE], 1)+D339-1</f>
        <v>77</v>
      </c>
      <c r="F339">
        <f>INDEX(mortality_0[PROBABILITY],MATCH(E339, mortality_0[AGE]))</f>
        <v>3.8809999999999997E-2</v>
      </c>
      <c r="G339">
        <f t="shared" si="71"/>
        <v>3.2931638381145101E-3</v>
      </c>
      <c r="H339">
        <f>INDEX(valuation_rate_0[rate],0+1)</f>
        <v>4.2500000000000003E-2</v>
      </c>
      <c r="I339">
        <f t="shared" si="72"/>
        <v>0.31071618737880102</v>
      </c>
      <c r="J339">
        <f>IF(A339&gt;0,J338+L338-M338-N338,INDEX(extract[FUND_VALUE], 1))</f>
        <v>4281.0623386742072</v>
      </c>
      <c r="K339">
        <f>IF((B339&lt;INDEX(extract[GUARANTEE_END], 1)),INDEX(extract[CURRENT_RATE], 1),INDEX(extract[MINIMUM_RATE], 1))</f>
        <v>0.01</v>
      </c>
      <c r="L339">
        <f t="shared" si="73"/>
        <v>3.5513043798221733</v>
      </c>
      <c r="M339">
        <f t="shared" si="74"/>
        <v>14.098239682435834</v>
      </c>
      <c r="N339">
        <f>IF((A339=0),INDEX(extract[AVAILABLE_FPWD], 1),(IF(MOD(C339, 12)=0,J339*INDEX(extract[FREE_PWD_PERCENT], 1),0)))</f>
        <v>0</v>
      </c>
      <c r="O339">
        <f>IF((D339&lt;=INDEX(surr_charge_sch_0[POLICY_YEAR],COUNTA(surr_charge_sch_0[POLICY_YEAR]))),INDEX(surr_charge_sch_0[SURRENDER_CHARGE_PERCENT],MATCH(D339, surr_charge_sch_0[POLICY_YEAR])),INDEX(surr_charge_sch_0[SURRENDER_CHARGE_PERCENT],COUNTA(surr_charge_sch_0[SURRENDER_CHARGE_PERCENT])))</f>
        <v>0</v>
      </c>
      <c r="P339">
        <f t="shared" si="75"/>
        <v>0</v>
      </c>
      <c r="Q339">
        <f t="shared" si="76"/>
        <v>4281.0623386742072</v>
      </c>
      <c r="R339">
        <f t="shared" si="77"/>
        <v>0</v>
      </c>
      <c r="S339">
        <f t="shared" si="78"/>
        <v>4281.0623386742072</v>
      </c>
      <c r="T339">
        <f t="shared" si="79"/>
        <v>1330.195367803823</v>
      </c>
      <c r="U339">
        <f t="shared" si="80"/>
        <v>75827.360123162449</v>
      </c>
      <c r="V339">
        <f t="shared" si="81"/>
        <v>4041.8812839409425</v>
      </c>
      <c r="W339">
        <f t="shared" si="82"/>
        <v>81199.436774907212</v>
      </c>
      <c r="X339">
        <f t="shared" si="83"/>
        <v>96310.79063983573</v>
      </c>
    </row>
    <row r="340" spans="1:24" x14ac:dyDescent="0.3">
      <c r="A340">
        <v>338</v>
      </c>
      <c r="B340">
        <f>IF(A340&gt;0,EOMONTH(B339,1),INDEX(extract[VALUATION_DATE], 1))</f>
        <v>55578</v>
      </c>
      <c r="C340">
        <f>IF(A340=0,DAYS360(INDEX(extract[ISSUE_DATE], 1),B340)/30,C339+1)</f>
        <v>356</v>
      </c>
      <c r="D340">
        <f t="shared" si="70"/>
        <v>30</v>
      </c>
      <c r="E340">
        <f>INDEX(extract[ISSUE_AGE], 1)+D340-1</f>
        <v>77</v>
      </c>
      <c r="F340">
        <f>INDEX(mortality_0[PROBABILITY],MATCH(E340, mortality_0[AGE]))</f>
        <v>3.8809999999999997E-2</v>
      </c>
      <c r="G340">
        <f t="shared" si="71"/>
        <v>3.2931638381145101E-3</v>
      </c>
      <c r="H340">
        <f>INDEX(valuation_rate_0[rate],0+1)</f>
        <v>4.2500000000000003E-2</v>
      </c>
      <c r="I340">
        <f t="shared" si="72"/>
        <v>0.30964034355224751</v>
      </c>
      <c r="J340">
        <f>IF(A340&gt;0,J339+L339-M339-N339,INDEX(extract[FUND_VALUE], 1))</f>
        <v>4270.5154033715935</v>
      </c>
      <c r="K340">
        <f>IF((B340&lt;INDEX(extract[GUARANTEE_END], 1)),INDEX(extract[CURRENT_RATE], 1),INDEX(extract[MINIMUM_RATE], 1))</f>
        <v>0.01</v>
      </c>
      <c r="L340">
        <f t="shared" si="73"/>
        <v>3.5425552949991119</v>
      </c>
      <c r="M340">
        <f t="shared" si="74"/>
        <v>14.063506896494331</v>
      </c>
      <c r="N340">
        <f>IF((A340=0),INDEX(extract[AVAILABLE_FPWD], 1),(IF(MOD(C340, 12)=0,J340*INDEX(extract[FREE_PWD_PERCENT], 1),0)))</f>
        <v>0</v>
      </c>
      <c r="O340">
        <f>IF((D340&lt;=INDEX(surr_charge_sch_0[POLICY_YEAR],COUNTA(surr_charge_sch_0[POLICY_YEAR]))),INDEX(surr_charge_sch_0[SURRENDER_CHARGE_PERCENT],MATCH(D340, surr_charge_sch_0[POLICY_YEAR])),INDEX(surr_charge_sch_0[SURRENDER_CHARGE_PERCENT],COUNTA(surr_charge_sch_0[SURRENDER_CHARGE_PERCENT])))</f>
        <v>0</v>
      </c>
      <c r="P340">
        <f t="shared" si="75"/>
        <v>0</v>
      </c>
      <c r="Q340">
        <f t="shared" si="76"/>
        <v>4270.5154033715935</v>
      </c>
      <c r="R340">
        <f t="shared" si="77"/>
        <v>0</v>
      </c>
      <c r="S340">
        <f t="shared" si="78"/>
        <v>4270.5154033715935</v>
      </c>
      <c r="T340">
        <f t="shared" si="79"/>
        <v>1322.323856645145</v>
      </c>
      <c r="U340">
        <f t="shared" si="80"/>
        <v>75827.360123162449</v>
      </c>
      <c r="V340">
        <f t="shared" si="81"/>
        <v>4046.2618352238214</v>
      </c>
      <c r="W340">
        <f t="shared" si="82"/>
        <v>81195.945815031417</v>
      </c>
      <c r="X340">
        <f t="shared" si="83"/>
        <v>96310.79063983573</v>
      </c>
    </row>
    <row r="341" spans="1:24" x14ac:dyDescent="0.3">
      <c r="A341">
        <v>339</v>
      </c>
      <c r="B341">
        <f>IF(A341&gt;0,EOMONTH(B340,1),INDEX(extract[VALUATION_DATE], 1))</f>
        <v>55609</v>
      </c>
      <c r="C341">
        <f>IF(A341=0,DAYS360(INDEX(extract[ISSUE_DATE], 1),B341)/30,C340+1)</f>
        <v>357</v>
      </c>
      <c r="D341">
        <f t="shared" si="70"/>
        <v>30</v>
      </c>
      <c r="E341">
        <f>INDEX(extract[ISSUE_AGE], 1)+D341-1</f>
        <v>77</v>
      </c>
      <c r="F341">
        <f>INDEX(mortality_0[PROBABILITY],MATCH(E341, mortality_0[AGE]))</f>
        <v>3.8809999999999997E-2</v>
      </c>
      <c r="G341">
        <f t="shared" si="71"/>
        <v>3.2931638381145101E-3</v>
      </c>
      <c r="H341">
        <f>INDEX(valuation_rate_0[rate],0+1)</f>
        <v>4.2500000000000003E-2</v>
      </c>
      <c r="I341">
        <f t="shared" si="72"/>
        <v>0.3085682247969524</v>
      </c>
      <c r="J341">
        <f>IF(A341&gt;0,J340+L340-M340-N340,INDEX(extract[FUND_VALUE], 1))</f>
        <v>4259.9944517700987</v>
      </c>
      <c r="K341">
        <f>IF((B341&lt;INDEX(extract[GUARANTEE_END], 1)),INDEX(extract[CURRENT_RATE], 1),INDEX(extract[MINIMUM_RATE], 1))</f>
        <v>0.01</v>
      </c>
      <c r="L341">
        <f t="shared" si="73"/>
        <v>3.5338277646464809</v>
      </c>
      <c r="M341">
        <f t="shared" si="74"/>
        <v>14.028859679137737</v>
      </c>
      <c r="N341">
        <f>IF((A341=0),INDEX(extract[AVAILABLE_FPWD], 1),(IF(MOD(C341, 12)=0,J341*INDEX(extract[FREE_PWD_PERCENT], 1),0)))</f>
        <v>0</v>
      </c>
      <c r="O341">
        <f>IF((D341&lt;=INDEX(surr_charge_sch_0[POLICY_YEAR],COUNTA(surr_charge_sch_0[POLICY_YEAR]))),INDEX(surr_charge_sch_0[SURRENDER_CHARGE_PERCENT],MATCH(D341, surr_charge_sch_0[POLICY_YEAR])),INDEX(surr_charge_sch_0[SURRENDER_CHARGE_PERCENT],COUNTA(surr_charge_sch_0[SURRENDER_CHARGE_PERCENT])))</f>
        <v>0</v>
      </c>
      <c r="P341">
        <f t="shared" si="75"/>
        <v>0</v>
      </c>
      <c r="Q341">
        <f t="shared" si="76"/>
        <v>4259.9944517700987</v>
      </c>
      <c r="R341">
        <f t="shared" si="77"/>
        <v>0</v>
      </c>
      <c r="S341">
        <f t="shared" si="78"/>
        <v>4259.9944517700987</v>
      </c>
      <c r="T341">
        <f t="shared" si="79"/>
        <v>1314.4989256275658</v>
      </c>
      <c r="U341">
        <f t="shared" si="80"/>
        <v>75827.360123162449</v>
      </c>
      <c r="V341">
        <f t="shared" si="81"/>
        <v>4050.6164643308011</v>
      </c>
      <c r="W341">
        <f t="shared" si="82"/>
        <v>81192.475513120808</v>
      </c>
      <c r="X341">
        <f t="shared" si="83"/>
        <v>96310.79063983573</v>
      </c>
    </row>
    <row r="342" spans="1:24" x14ac:dyDescent="0.3">
      <c r="A342">
        <v>340</v>
      </c>
      <c r="B342">
        <f>IF(A342&gt;0,EOMONTH(B341,1),INDEX(extract[VALUATION_DATE], 1))</f>
        <v>55639</v>
      </c>
      <c r="C342">
        <f>IF(A342=0,DAYS360(INDEX(extract[ISSUE_DATE], 1),B342)/30,C341+1)</f>
        <v>358</v>
      </c>
      <c r="D342">
        <f t="shared" si="70"/>
        <v>30</v>
      </c>
      <c r="E342">
        <f>INDEX(extract[ISSUE_AGE], 1)+D342-1</f>
        <v>77</v>
      </c>
      <c r="F342">
        <f>INDEX(mortality_0[PROBABILITY],MATCH(E342, mortality_0[AGE]))</f>
        <v>3.8809999999999997E-2</v>
      </c>
      <c r="G342">
        <f t="shared" si="71"/>
        <v>3.2931638381145101E-3</v>
      </c>
      <c r="H342">
        <f>INDEX(valuation_rate_0[rate],0+1)</f>
        <v>4.2500000000000003E-2</v>
      </c>
      <c r="I342">
        <f t="shared" si="72"/>
        <v>0.30749981821498801</v>
      </c>
      <c r="J342">
        <f>IF(A342&gt;0,J341+L341-M341-N341,INDEX(extract[FUND_VALUE], 1))</f>
        <v>4249.4994198556069</v>
      </c>
      <c r="K342">
        <f>IF((B342&lt;INDEX(extract[GUARANTEE_END], 1)),INDEX(extract[CURRENT_RATE], 1),INDEX(extract[MINIMUM_RATE], 1))</f>
        <v>0.01</v>
      </c>
      <c r="L342">
        <f t="shared" si="73"/>
        <v>3.5251217356621303</v>
      </c>
      <c r="M342">
        <f t="shared" si="74"/>
        <v>13.994297819557074</v>
      </c>
      <c r="N342">
        <f>IF((A342=0),INDEX(extract[AVAILABLE_FPWD], 1),(IF(MOD(C342, 12)=0,J342*INDEX(extract[FREE_PWD_PERCENT], 1),0)))</f>
        <v>0</v>
      </c>
      <c r="O342">
        <f>IF((D342&lt;=INDEX(surr_charge_sch_0[POLICY_YEAR],COUNTA(surr_charge_sch_0[POLICY_YEAR]))),INDEX(surr_charge_sch_0[SURRENDER_CHARGE_PERCENT],MATCH(D342, surr_charge_sch_0[POLICY_YEAR])),INDEX(surr_charge_sch_0[SURRENDER_CHARGE_PERCENT],COUNTA(surr_charge_sch_0[SURRENDER_CHARGE_PERCENT])))</f>
        <v>0</v>
      </c>
      <c r="P342">
        <f t="shared" si="75"/>
        <v>0</v>
      </c>
      <c r="Q342">
        <f t="shared" si="76"/>
        <v>4249.4994198556069</v>
      </c>
      <c r="R342">
        <f t="shared" si="77"/>
        <v>0</v>
      </c>
      <c r="S342">
        <f t="shared" si="78"/>
        <v>4249.4994198556069</v>
      </c>
      <c r="T342">
        <f t="shared" si="79"/>
        <v>1306.7202991102961</v>
      </c>
      <c r="U342">
        <f t="shared" si="80"/>
        <v>75827.360123162449</v>
      </c>
      <c r="V342">
        <f t="shared" si="81"/>
        <v>4054.9453246579183</v>
      </c>
      <c r="W342">
        <f t="shared" si="82"/>
        <v>81189.025746930667</v>
      </c>
      <c r="X342">
        <f t="shared" si="83"/>
        <v>96310.79063983573</v>
      </c>
    </row>
    <row r="343" spans="1:24" x14ac:dyDescent="0.3">
      <c r="A343">
        <v>341</v>
      </c>
      <c r="B343">
        <f>IF(A343&gt;0,EOMONTH(B342,1),INDEX(extract[VALUATION_DATE], 1))</f>
        <v>55670</v>
      </c>
      <c r="C343">
        <f>IF(A343=0,DAYS360(INDEX(extract[ISSUE_DATE], 1),B343)/30,C342+1)</f>
        <v>359</v>
      </c>
      <c r="D343">
        <f t="shared" si="70"/>
        <v>30</v>
      </c>
      <c r="E343">
        <f>INDEX(extract[ISSUE_AGE], 1)+D343-1</f>
        <v>77</v>
      </c>
      <c r="F343">
        <f>INDEX(mortality_0[PROBABILITY],MATCH(E343, mortality_0[AGE]))</f>
        <v>3.8809999999999997E-2</v>
      </c>
      <c r="G343">
        <f t="shared" si="71"/>
        <v>3.2931638381145101E-3</v>
      </c>
      <c r="H343">
        <f>INDEX(valuation_rate_0[rate],0+1)</f>
        <v>4.2500000000000003E-2</v>
      </c>
      <c r="I343">
        <f t="shared" si="72"/>
        <v>0.30643511095308534</v>
      </c>
      <c r="J343">
        <f>IF(A343&gt;0,J342+L342-M342-N342,INDEX(extract[FUND_VALUE], 1))</f>
        <v>4239.0302437717119</v>
      </c>
      <c r="K343">
        <f>IF((B343&lt;INDEX(extract[GUARANTEE_END], 1)),INDEX(extract[CURRENT_RATE], 1),INDEX(extract[MINIMUM_RATE], 1))</f>
        <v>0.01</v>
      </c>
      <c r="L343">
        <f t="shared" si="73"/>
        <v>3.5164371550747382</v>
      </c>
      <c r="M343">
        <f t="shared" si="74"/>
        <v>13.959821107462737</v>
      </c>
      <c r="N343">
        <f>IF((A343=0),INDEX(extract[AVAILABLE_FPWD], 1),(IF(MOD(C343, 12)=0,J343*INDEX(extract[FREE_PWD_PERCENT], 1),0)))</f>
        <v>0</v>
      </c>
      <c r="O343">
        <f>IF((D343&lt;=INDEX(surr_charge_sch_0[POLICY_YEAR],COUNTA(surr_charge_sch_0[POLICY_YEAR]))),INDEX(surr_charge_sch_0[SURRENDER_CHARGE_PERCENT],MATCH(D343, surr_charge_sch_0[POLICY_YEAR])),INDEX(surr_charge_sch_0[SURRENDER_CHARGE_PERCENT],COUNTA(surr_charge_sch_0[SURRENDER_CHARGE_PERCENT])))</f>
        <v>0</v>
      </c>
      <c r="P343">
        <f t="shared" si="75"/>
        <v>0</v>
      </c>
      <c r="Q343">
        <f t="shared" si="76"/>
        <v>4239.0302437717119</v>
      </c>
      <c r="R343">
        <f t="shared" si="77"/>
        <v>0</v>
      </c>
      <c r="S343">
        <f t="shared" si="78"/>
        <v>4239.0302437717119</v>
      </c>
      <c r="T343">
        <f t="shared" si="79"/>
        <v>1298.987703083669</v>
      </c>
      <c r="U343">
        <f t="shared" si="80"/>
        <v>75827.360123162449</v>
      </c>
      <c r="V343">
        <f t="shared" si="81"/>
        <v>4059.2485686934783</v>
      </c>
      <c r="W343">
        <f t="shared" si="82"/>
        <v>81185.596394939595</v>
      </c>
      <c r="X343">
        <f t="shared" si="83"/>
        <v>96310.79063983573</v>
      </c>
    </row>
    <row r="344" spans="1:24" x14ac:dyDescent="0.3">
      <c r="A344">
        <v>342</v>
      </c>
      <c r="B344">
        <f>IF(A344&gt;0,EOMONTH(B343,1),INDEX(extract[VALUATION_DATE], 1))</f>
        <v>55700</v>
      </c>
      <c r="C344">
        <f>IF(A344=0,DAYS360(INDEX(extract[ISSUE_DATE], 1),B344)/30,C343+1)</f>
        <v>360</v>
      </c>
      <c r="D344">
        <f t="shared" si="70"/>
        <v>31</v>
      </c>
      <c r="E344">
        <f>INDEX(extract[ISSUE_AGE], 1)+D344-1</f>
        <v>78</v>
      </c>
      <c r="F344">
        <f>INDEX(mortality_0[PROBABILITY],MATCH(E344, mortality_0[AGE]))</f>
        <v>4.2862999999999998E-2</v>
      </c>
      <c r="G344">
        <f t="shared" si="71"/>
        <v>3.6440726993390848E-3</v>
      </c>
      <c r="H344">
        <f>INDEX(valuation_rate_0[rate],0+1)</f>
        <v>4.2500000000000003E-2</v>
      </c>
      <c r="I344">
        <f t="shared" si="72"/>
        <v>0.30537409020247924</v>
      </c>
      <c r="J344">
        <f>IF(A344&gt;0,J343+L343-M343-N343,INDEX(extract[FUND_VALUE], 1))</f>
        <v>4228.5868598193238</v>
      </c>
      <c r="K344">
        <f>IF((B344&lt;INDEX(extract[GUARANTEE_END], 1)),INDEX(extract[CURRENT_RATE], 1),INDEX(extract[MINIMUM_RATE], 1))</f>
        <v>0.01</v>
      </c>
      <c r="L344">
        <f t="shared" si="73"/>
        <v>3.5077739700434813</v>
      </c>
      <c r="M344">
        <f t="shared" si="74"/>
        <v>15.409277932651587</v>
      </c>
      <c r="N344">
        <f>IF((A344=0),INDEX(extract[AVAILABLE_FPWD], 1),(IF(MOD(C344, 12)=0,J344*INDEX(extract[FREE_PWD_PERCENT], 1),0)))</f>
        <v>422.85868598193241</v>
      </c>
      <c r="O344">
        <f>IF((D344&lt;=INDEX(surr_charge_sch_0[POLICY_YEAR],COUNTA(surr_charge_sch_0[POLICY_YEAR]))),INDEX(surr_charge_sch_0[SURRENDER_CHARGE_PERCENT],MATCH(D344, surr_charge_sch_0[POLICY_YEAR])),INDEX(surr_charge_sch_0[SURRENDER_CHARGE_PERCENT],COUNTA(surr_charge_sch_0[SURRENDER_CHARGE_PERCENT])))</f>
        <v>0</v>
      </c>
      <c r="P344">
        <f t="shared" si="75"/>
        <v>422.85868598193241</v>
      </c>
      <c r="Q344">
        <f t="shared" si="76"/>
        <v>3805.7281738373913</v>
      </c>
      <c r="R344">
        <f t="shared" si="77"/>
        <v>0</v>
      </c>
      <c r="S344">
        <f t="shared" si="78"/>
        <v>4228.5868598193238</v>
      </c>
      <c r="T344">
        <f t="shared" si="79"/>
        <v>1291.3008651594846</v>
      </c>
      <c r="U344">
        <f t="shared" si="80"/>
        <v>75827.360123162449</v>
      </c>
      <c r="V344">
        <f t="shared" si="81"/>
        <v>4063.5263480234289</v>
      </c>
      <c r="W344">
        <f t="shared" si="82"/>
        <v>81182.187336345363</v>
      </c>
      <c r="X344">
        <f t="shared" si="83"/>
        <v>96310.79063983573</v>
      </c>
    </row>
    <row r="345" spans="1:24" x14ac:dyDescent="0.3">
      <c r="A345">
        <v>343</v>
      </c>
      <c r="B345">
        <f>IF(A345&gt;0,EOMONTH(B344,1),INDEX(extract[VALUATION_DATE], 1))</f>
        <v>55731</v>
      </c>
      <c r="C345">
        <f>IF(A345=0,DAYS360(INDEX(extract[ISSUE_DATE], 1),B345)/30,C344+1)</f>
        <v>361</v>
      </c>
      <c r="D345">
        <f t="shared" si="70"/>
        <v>31</v>
      </c>
      <c r="E345">
        <f>INDEX(extract[ISSUE_AGE], 1)+D345-1</f>
        <v>78</v>
      </c>
      <c r="F345">
        <f>INDEX(mortality_0[PROBABILITY],MATCH(E345, mortality_0[AGE]))</f>
        <v>4.2862999999999998E-2</v>
      </c>
      <c r="G345">
        <f t="shared" si="71"/>
        <v>3.6440726993390848E-3</v>
      </c>
      <c r="H345">
        <f>INDEX(valuation_rate_0[rate],0+1)</f>
        <v>4.2500000000000003E-2</v>
      </c>
      <c r="I345">
        <f t="shared" si="72"/>
        <v>0.30431674319875457</v>
      </c>
      <c r="J345">
        <f>IF(A345&gt;0,J344+L344-M344-N344,INDEX(extract[FUND_VALUE], 1))</f>
        <v>3793.826669874783</v>
      </c>
      <c r="K345">
        <f>IF((B345&lt;INDEX(extract[GUARANTEE_END], 1)),INDEX(extract[CURRENT_RATE], 1),INDEX(extract[MINIMUM_RATE], 1))</f>
        <v>0.01</v>
      </c>
      <c r="L345">
        <f t="shared" si="73"/>
        <v>3.1471238218841076</v>
      </c>
      <c r="M345">
        <f t="shared" si="74"/>
        <v>13.824980193715211</v>
      </c>
      <c r="N345">
        <f>IF((A345=0),INDEX(extract[AVAILABLE_FPWD], 1),(IF(MOD(C345, 12)=0,J345*INDEX(extract[FREE_PWD_PERCENT], 1),0)))</f>
        <v>0</v>
      </c>
      <c r="O345">
        <f>IF((D345&lt;=INDEX(surr_charge_sch_0[POLICY_YEAR],COUNTA(surr_charge_sch_0[POLICY_YEAR]))),INDEX(surr_charge_sch_0[SURRENDER_CHARGE_PERCENT],MATCH(D345, surr_charge_sch_0[POLICY_YEAR])),INDEX(surr_charge_sch_0[SURRENDER_CHARGE_PERCENT],COUNTA(surr_charge_sch_0[SURRENDER_CHARGE_PERCENT])))</f>
        <v>0</v>
      </c>
      <c r="P345">
        <f t="shared" si="75"/>
        <v>0</v>
      </c>
      <c r="Q345">
        <f t="shared" si="76"/>
        <v>3793.826669874783</v>
      </c>
      <c r="R345">
        <f t="shared" si="77"/>
        <v>0</v>
      </c>
      <c r="S345">
        <f t="shared" si="78"/>
        <v>3793.826669874783</v>
      </c>
      <c r="T345">
        <f t="shared" si="79"/>
        <v>1154.5249764368705</v>
      </c>
      <c r="U345">
        <f t="shared" si="80"/>
        <v>75956.490209678392</v>
      </c>
      <c r="V345">
        <f t="shared" si="81"/>
        <v>4068.2319422527894</v>
      </c>
      <c r="W345">
        <f t="shared" si="82"/>
        <v>81179.24712836805</v>
      </c>
      <c r="X345">
        <f t="shared" si="83"/>
        <v>96310.79063983573</v>
      </c>
    </row>
    <row r="346" spans="1:24" x14ac:dyDescent="0.3">
      <c r="A346">
        <v>344</v>
      </c>
      <c r="B346">
        <f>IF(A346&gt;0,EOMONTH(B345,1),INDEX(extract[VALUATION_DATE], 1))</f>
        <v>55762</v>
      </c>
      <c r="C346">
        <f>IF(A346=0,DAYS360(INDEX(extract[ISSUE_DATE], 1),B346)/30,C345+1)</f>
        <v>362</v>
      </c>
      <c r="D346">
        <f t="shared" si="70"/>
        <v>31</v>
      </c>
      <c r="E346">
        <f>INDEX(extract[ISSUE_AGE], 1)+D346-1</f>
        <v>78</v>
      </c>
      <c r="F346">
        <f>INDEX(mortality_0[PROBABILITY],MATCH(E346, mortality_0[AGE]))</f>
        <v>4.2862999999999998E-2</v>
      </c>
      <c r="G346">
        <f t="shared" si="71"/>
        <v>3.6440726993390848E-3</v>
      </c>
      <c r="H346">
        <f>INDEX(valuation_rate_0[rate],0+1)</f>
        <v>4.2500000000000003E-2</v>
      </c>
      <c r="I346">
        <f t="shared" si="72"/>
        <v>0.30326305722169244</v>
      </c>
      <c r="J346">
        <f>IF(A346&gt;0,J345+L345-M345-N345,INDEX(extract[FUND_VALUE], 1))</f>
        <v>3783.1488135029517</v>
      </c>
      <c r="K346">
        <f>IF((B346&lt;INDEX(extract[GUARANTEE_END], 1)),INDEX(extract[CURRENT_RATE], 1),INDEX(extract[MINIMUM_RATE], 1))</f>
        <v>0.01</v>
      </c>
      <c r="L346">
        <f t="shared" si="73"/>
        <v>3.1382661330441595</v>
      </c>
      <c r="M346">
        <f t="shared" si="74"/>
        <v>13.786069308823157</v>
      </c>
      <c r="N346">
        <f>IF((A346=0),INDEX(extract[AVAILABLE_FPWD], 1),(IF(MOD(C346, 12)=0,J346*INDEX(extract[FREE_PWD_PERCENT], 1),0)))</f>
        <v>0</v>
      </c>
      <c r="O346">
        <f>IF((D346&lt;=INDEX(surr_charge_sch_0[POLICY_YEAR],COUNTA(surr_charge_sch_0[POLICY_YEAR]))),INDEX(surr_charge_sch_0[SURRENDER_CHARGE_PERCENT],MATCH(D346, surr_charge_sch_0[POLICY_YEAR])),INDEX(surr_charge_sch_0[SURRENDER_CHARGE_PERCENT],COUNTA(surr_charge_sch_0[SURRENDER_CHARGE_PERCENT])))</f>
        <v>0</v>
      </c>
      <c r="P346">
        <f t="shared" si="75"/>
        <v>0</v>
      </c>
      <c r="Q346">
        <f t="shared" si="76"/>
        <v>3783.1488135029517</v>
      </c>
      <c r="R346">
        <f t="shared" si="77"/>
        <v>0</v>
      </c>
      <c r="S346">
        <f t="shared" si="78"/>
        <v>3783.1488135029517</v>
      </c>
      <c r="T346">
        <f t="shared" si="79"/>
        <v>1147.2892751075235</v>
      </c>
      <c r="U346">
        <f t="shared" si="80"/>
        <v>75956.490209678392</v>
      </c>
      <c r="V346">
        <f t="shared" si="81"/>
        <v>4072.4391152001281</v>
      </c>
      <c r="W346">
        <f t="shared" si="82"/>
        <v>81176.218599986052</v>
      </c>
      <c r="X346">
        <f t="shared" si="83"/>
        <v>96310.79063983573</v>
      </c>
    </row>
    <row r="347" spans="1:24" x14ac:dyDescent="0.3">
      <c r="A347">
        <v>345</v>
      </c>
      <c r="B347">
        <f>IF(A347&gt;0,EOMONTH(B346,1),INDEX(extract[VALUATION_DATE], 1))</f>
        <v>55792</v>
      </c>
      <c r="C347">
        <f>IF(A347=0,DAYS360(INDEX(extract[ISSUE_DATE], 1),B347)/30,C346+1)</f>
        <v>363</v>
      </c>
      <c r="D347">
        <f t="shared" si="70"/>
        <v>31</v>
      </c>
      <c r="E347">
        <f>INDEX(extract[ISSUE_AGE], 1)+D347-1</f>
        <v>78</v>
      </c>
      <c r="F347">
        <f>INDEX(mortality_0[PROBABILITY],MATCH(E347, mortality_0[AGE]))</f>
        <v>4.2862999999999998E-2</v>
      </c>
      <c r="G347">
        <f t="shared" si="71"/>
        <v>3.6440726993390848E-3</v>
      </c>
      <c r="H347">
        <f>INDEX(valuation_rate_0[rate],0+1)</f>
        <v>4.2500000000000003E-2</v>
      </c>
      <c r="I347">
        <f t="shared" si="72"/>
        <v>0.30221301959511732</v>
      </c>
      <c r="J347">
        <f>IF(A347&gt;0,J346+L346-M346-N346,INDEX(extract[FUND_VALUE], 1))</f>
        <v>3772.5010103271725</v>
      </c>
      <c r="K347">
        <f>IF((B347&lt;INDEX(extract[GUARANTEE_END], 1)),INDEX(extract[CURRENT_RATE], 1),INDEX(extract[MINIMUM_RATE], 1))</f>
        <v>0.01</v>
      </c>
      <c r="L347">
        <f t="shared" si="73"/>
        <v>3.1294333744757945</v>
      </c>
      <c r="M347">
        <f t="shared" si="74"/>
        <v>13.747267939962365</v>
      </c>
      <c r="N347">
        <f>IF((A347=0),INDEX(extract[AVAILABLE_FPWD], 1),(IF(MOD(C347, 12)=0,J347*INDEX(extract[FREE_PWD_PERCENT], 1),0)))</f>
        <v>0</v>
      </c>
      <c r="O347">
        <f>IF((D347&lt;=INDEX(surr_charge_sch_0[POLICY_YEAR],COUNTA(surr_charge_sch_0[POLICY_YEAR]))),INDEX(surr_charge_sch_0[SURRENDER_CHARGE_PERCENT],MATCH(D347, surr_charge_sch_0[POLICY_YEAR])),INDEX(surr_charge_sch_0[SURRENDER_CHARGE_PERCENT],COUNTA(surr_charge_sch_0[SURRENDER_CHARGE_PERCENT])))</f>
        <v>0</v>
      </c>
      <c r="P347">
        <f t="shared" si="75"/>
        <v>0</v>
      </c>
      <c r="Q347">
        <f t="shared" si="76"/>
        <v>3772.5010103271725</v>
      </c>
      <c r="R347">
        <f t="shared" si="77"/>
        <v>0</v>
      </c>
      <c r="S347">
        <f t="shared" si="78"/>
        <v>3772.5010103271725</v>
      </c>
      <c r="T347">
        <f t="shared" si="79"/>
        <v>1140.0989217566057</v>
      </c>
      <c r="U347">
        <f t="shared" si="80"/>
        <v>75956.490209678392</v>
      </c>
      <c r="V347">
        <f t="shared" si="81"/>
        <v>4076.6199207257919</v>
      </c>
      <c r="W347">
        <f t="shared" si="82"/>
        <v>81173.20905216079</v>
      </c>
      <c r="X347">
        <f t="shared" si="83"/>
        <v>96310.79063983573</v>
      </c>
    </row>
    <row r="348" spans="1:24" x14ac:dyDescent="0.3">
      <c r="A348">
        <v>346</v>
      </c>
      <c r="B348">
        <f>IF(A348&gt;0,EOMONTH(B347,1),INDEX(extract[VALUATION_DATE], 1))</f>
        <v>55823</v>
      </c>
      <c r="C348">
        <f>IF(A348=0,DAYS360(INDEX(extract[ISSUE_DATE], 1),B348)/30,C347+1)</f>
        <v>364</v>
      </c>
      <c r="D348">
        <f t="shared" si="70"/>
        <v>31</v>
      </c>
      <c r="E348">
        <f>INDEX(extract[ISSUE_AGE], 1)+D348-1</f>
        <v>78</v>
      </c>
      <c r="F348">
        <f>INDEX(mortality_0[PROBABILITY],MATCH(E348, mortality_0[AGE]))</f>
        <v>4.2862999999999998E-2</v>
      </c>
      <c r="G348">
        <f t="shared" si="71"/>
        <v>3.6440726993390848E-3</v>
      </c>
      <c r="H348">
        <f>INDEX(valuation_rate_0[rate],0+1)</f>
        <v>4.2500000000000003E-2</v>
      </c>
      <c r="I348">
        <f t="shared" si="72"/>
        <v>0.30116661768674446</v>
      </c>
      <c r="J348">
        <f>IF(A348&gt;0,J347+L347-M347-N347,INDEX(extract[FUND_VALUE], 1))</f>
        <v>3761.8831757616858</v>
      </c>
      <c r="K348">
        <f>IF((B348&lt;INDEX(extract[GUARANTEE_END], 1)),INDEX(extract[CURRENT_RATE], 1),INDEX(extract[MINIMUM_RATE], 1))</f>
        <v>0.01</v>
      </c>
      <c r="L348">
        <f t="shared" si="73"/>
        <v>3.120625476011901</v>
      </c>
      <c r="M348">
        <f t="shared" si="74"/>
        <v>13.708575778896176</v>
      </c>
      <c r="N348">
        <f>IF((A348=0),INDEX(extract[AVAILABLE_FPWD], 1),(IF(MOD(C348, 12)=0,J348*INDEX(extract[FREE_PWD_PERCENT], 1),0)))</f>
        <v>0</v>
      </c>
      <c r="O348">
        <f>IF((D348&lt;=INDEX(surr_charge_sch_0[POLICY_YEAR],COUNTA(surr_charge_sch_0[POLICY_YEAR]))),INDEX(surr_charge_sch_0[SURRENDER_CHARGE_PERCENT],MATCH(D348, surr_charge_sch_0[POLICY_YEAR])),INDEX(surr_charge_sch_0[SURRENDER_CHARGE_PERCENT],COUNTA(surr_charge_sch_0[SURRENDER_CHARGE_PERCENT])))</f>
        <v>0</v>
      </c>
      <c r="P348">
        <f t="shared" si="75"/>
        <v>0</v>
      </c>
      <c r="Q348">
        <f t="shared" si="76"/>
        <v>3761.8831757616858</v>
      </c>
      <c r="R348">
        <f t="shared" si="77"/>
        <v>0</v>
      </c>
      <c r="S348">
        <f t="shared" si="78"/>
        <v>3761.8831757616858</v>
      </c>
      <c r="T348">
        <f t="shared" si="79"/>
        <v>1132.9536321768157</v>
      </c>
      <c r="U348">
        <f t="shared" si="80"/>
        <v>75956.490209678392</v>
      </c>
      <c r="V348">
        <f t="shared" si="81"/>
        <v>4080.7745240811109</v>
      </c>
      <c r="W348">
        <f t="shared" si="82"/>
        <v>81170.218365936307</v>
      </c>
      <c r="X348">
        <f t="shared" si="83"/>
        <v>96310.79063983573</v>
      </c>
    </row>
    <row r="349" spans="1:24" x14ac:dyDescent="0.3">
      <c r="A349">
        <v>347</v>
      </c>
      <c r="B349">
        <f>IF(A349&gt;0,EOMONTH(B348,1),INDEX(extract[VALUATION_DATE], 1))</f>
        <v>55853</v>
      </c>
      <c r="C349">
        <f>IF(A349=0,DAYS360(INDEX(extract[ISSUE_DATE], 1),B349)/30,C348+1)</f>
        <v>365</v>
      </c>
      <c r="D349">
        <f t="shared" si="70"/>
        <v>31</v>
      </c>
      <c r="E349">
        <f>INDEX(extract[ISSUE_AGE], 1)+D349-1</f>
        <v>78</v>
      </c>
      <c r="F349">
        <f>INDEX(mortality_0[PROBABILITY],MATCH(E349, mortality_0[AGE]))</f>
        <v>4.2862999999999998E-2</v>
      </c>
      <c r="G349">
        <f t="shared" si="71"/>
        <v>3.6440726993390848E-3</v>
      </c>
      <c r="H349">
        <f>INDEX(valuation_rate_0[rate],0+1)</f>
        <v>4.2500000000000003E-2</v>
      </c>
      <c r="I349">
        <f t="shared" si="72"/>
        <v>0.30012383890802802</v>
      </c>
      <c r="J349">
        <f>IF(A349&gt;0,J348+L348-M348-N348,INDEX(extract[FUND_VALUE], 1))</f>
        <v>3751.2952254588013</v>
      </c>
      <c r="K349">
        <f>IF((B349&lt;INDEX(extract[GUARANTEE_END], 1)),INDEX(extract[CURRENT_RATE], 1),INDEX(extract[MINIMUM_RATE], 1))</f>
        <v>0.01</v>
      </c>
      <c r="L349">
        <f t="shared" si="73"/>
        <v>3.1118423676828555</v>
      </c>
      <c r="M349">
        <f t="shared" si="74"/>
        <v>13.669992518255475</v>
      </c>
      <c r="N349">
        <f>IF((A349=0),INDEX(extract[AVAILABLE_FPWD], 1),(IF(MOD(C349, 12)=0,J349*INDEX(extract[FREE_PWD_PERCENT], 1),0)))</f>
        <v>0</v>
      </c>
      <c r="O349">
        <f>IF((D349&lt;=INDEX(surr_charge_sch_0[POLICY_YEAR],COUNTA(surr_charge_sch_0[POLICY_YEAR]))),INDEX(surr_charge_sch_0[SURRENDER_CHARGE_PERCENT],MATCH(D349, surr_charge_sch_0[POLICY_YEAR])),INDEX(surr_charge_sch_0[SURRENDER_CHARGE_PERCENT],COUNTA(surr_charge_sch_0[SURRENDER_CHARGE_PERCENT])))</f>
        <v>0</v>
      </c>
      <c r="P349">
        <f t="shared" si="75"/>
        <v>0</v>
      </c>
      <c r="Q349">
        <f t="shared" si="76"/>
        <v>3751.2952254588013</v>
      </c>
      <c r="R349">
        <f t="shared" si="77"/>
        <v>0</v>
      </c>
      <c r="S349">
        <f t="shared" si="78"/>
        <v>3751.2952254588013</v>
      </c>
      <c r="T349">
        <f t="shared" si="79"/>
        <v>1125.853123942052</v>
      </c>
      <c r="U349">
        <f t="shared" si="80"/>
        <v>75956.490209678392</v>
      </c>
      <c r="V349">
        <f t="shared" si="81"/>
        <v>4084.9030894817433</v>
      </c>
      <c r="W349">
        <f t="shared" si="82"/>
        <v>81167.246423102188</v>
      </c>
      <c r="X349">
        <f t="shared" si="83"/>
        <v>96310.79063983573</v>
      </c>
    </row>
    <row r="350" spans="1:24" x14ac:dyDescent="0.3">
      <c r="A350">
        <v>348</v>
      </c>
      <c r="B350">
        <f>IF(A350&gt;0,EOMONTH(B349,1),INDEX(extract[VALUATION_DATE], 1))</f>
        <v>55884</v>
      </c>
      <c r="C350">
        <f>IF(A350=0,DAYS360(INDEX(extract[ISSUE_DATE], 1),B350)/30,C349+1)</f>
        <v>366</v>
      </c>
      <c r="D350">
        <f t="shared" si="70"/>
        <v>31</v>
      </c>
      <c r="E350">
        <f>INDEX(extract[ISSUE_AGE], 1)+D350-1</f>
        <v>78</v>
      </c>
      <c r="F350">
        <f>INDEX(mortality_0[PROBABILITY],MATCH(E350, mortality_0[AGE]))</f>
        <v>4.2862999999999998E-2</v>
      </c>
      <c r="G350">
        <f t="shared" si="71"/>
        <v>3.6440726993390848E-3</v>
      </c>
      <c r="H350">
        <f>INDEX(valuation_rate_0[rate],0+1)</f>
        <v>4.2500000000000003E-2</v>
      </c>
      <c r="I350">
        <f t="shared" si="72"/>
        <v>0.29908467071400952</v>
      </c>
      <c r="J350">
        <f>IF(A350&gt;0,J349+L349-M349-N349,INDEX(extract[FUND_VALUE], 1))</f>
        <v>3740.7370753082287</v>
      </c>
      <c r="K350">
        <f>IF((B350&lt;INDEX(extract[GUARANTEE_END], 1)),INDEX(extract[CURRENT_RATE], 1),INDEX(extract[MINIMUM_RATE], 1))</f>
        <v>0.01</v>
      </c>
      <c r="L350">
        <f t="shared" si="73"/>
        <v>3.1030839797159659</v>
      </c>
      <c r="M350">
        <f t="shared" si="74"/>
        <v>13.63151785153625</v>
      </c>
      <c r="N350">
        <f>IF((A350=0),INDEX(extract[AVAILABLE_FPWD], 1),(IF(MOD(C350, 12)=0,J350*INDEX(extract[FREE_PWD_PERCENT], 1),0)))</f>
        <v>0</v>
      </c>
      <c r="O350">
        <f>IF((D350&lt;=INDEX(surr_charge_sch_0[POLICY_YEAR],COUNTA(surr_charge_sch_0[POLICY_YEAR]))),INDEX(surr_charge_sch_0[SURRENDER_CHARGE_PERCENT],MATCH(D350, surr_charge_sch_0[POLICY_YEAR])),INDEX(surr_charge_sch_0[SURRENDER_CHARGE_PERCENT],COUNTA(surr_charge_sch_0[SURRENDER_CHARGE_PERCENT])))</f>
        <v>0</v>
      </c>
      <c r="P350">
        <f t="shared" si="75"/>
        <v>0</v>
      </c>
      <c r="Q350">
        <f t="shared" si="76"/>
        <v>3740.7370753082287</v>
      </c>
      <c r="R350">
        <f t="shared" si="77"/>
        <v>0</v>
      </c>
      <c r="S350">
        <f t="shared" si="78"/>
        <v>3740.7370753082287</v>
      </c>
      <c r="T350">
        <f t="shared" si="79"/>
        <v>1118.7971163962486</v>
      </c>
      <c r="U350">
        <f t="shared" si="80"/>
        <v>75956.490209678392</v>
      </c>
      <c r="V350">
        <f t="shared" si="81"/>
        <v>4089.0057801141661</v>
      </c>
      <c r="W350">
        <f t="shared" si="82"/>
        <v>81164.293106188808</v>
      </c>
      <c r="X350">
        <f t="shared" si="83"/>
        <v>96310.79063983573</v>
      </c>
    </row>
    <row r="351" spans="1:24" x14ac:dyDescent="0.3">
      <c r="A351">
        <v>349</v>
      </c>
      <c r="B351">
        <f>IF(A351&gt;0,EOMONTH(B350,1),INDEX(extract[VALUATION_DATE], 1))</f>
        <v>55915</v>
      </c>
      <c r="C351">
        <f>IF(A351=0,DAYS360(INDEX(extract[ISSUE_DATE], 1),B351)/30,C350+1)</f>
        <v>367</v>
      </c>
      <c r="D351">
        <f t="shared" si="70"/>
        <v>31</v>
      </c>
      <c r="E351">
        <f>INDEX(extract[ISSUE_AGE], 1)+D351-1</f>
        <v>78</v>
      </c>
      <c r="F351">
        <f>INDEX(mortality_0[PROBABILITY],MATCH(E351, mortality_0[AGE]))</f>
        <v>4.2862999999999998E-2</v>
      </c>
      <c r="G351">
        <f t="shared" si="71"/>
        <v>3.6440726993390848E-3</v>
      </c>
      <c r="H351">
        <f>INDEX(valuation_rate_0[rate],0+1)</f>
        <v>4.2500000000000003E-2</v>
      </c>
      <c r="I351">
        <f t="shared" si="72"/>
        <v>0.29804910060316692</v>
      </c>
      <c r="J351">
        <f>IF(A351&gt;0,J350+L350-M350-N350,INDEX(extract[FUND_VALUE], 1))</f>
        <v>3730.2086414364085</v>
      </c>
      <c r="K351">
        <f>IF((B351&lt;INDEX(extract[GUARANTEE_END], 1)),INDEX(extract[CURRENT_RATE], 1),INDEX(extract[MINIMUM_RATE], 1))</f>
        <v>0.01</v>
      </c>
      <c r="L351">
        <f t="shared" si="73"/>
        <v>3.0943502425349179</v>
      </c>
      <c r="M351">
        <f t="shared" si="74"/>
        <v>13.593151473097153</v>
      </c>
      <c r="N351">
        <f>IF((A351=0),INDEX(extract[AVAILABLE_FPWD], 1),(IF(MOD(C351, 12)=0,J351*INDEX(extract[FREE_PWD_PERCENT], 1),0)))</f>
        <v>0</v>
      </c>
      <c r="O351">
        <f>IF((D351&lt;=INDEX(surr_charge_sch_0[POLICY_YEAR],COUNTA(surr_charge_sch_0[POLICY_YEAR]))),INDEX(surr_charge_sch_0[SURRENDER_CHARGE_PERCENT],MATCH(D351, surr_charge_sch_0[POLICY_YEAR])),INDEX(surr_charge_sch_0[SURRENDER_CHARGE_PERCENT],COUNTA(surr_charge_sch_0[SURRENDER_CHARGE_PERCENT])))</f>
        <v>0</v>
      </c>
      <c r="P351">
        <f t="shared" si="75"/>
        <v>0</v>
      </c>
      <c r="Q351">
        <f t="shared" si="76"/>
        <v>3730.2086414364085</v>
      </c>
      <c r="R351">
        <f t="shared" si="77"/>
        <v>0</v>
      </c>
      <c r="S351">
        <f t="shared" si="78"/>
        <v>3730.2086414364085</v>
      </c>
      <c r="T351">
        <f t="shared" si="79"/>
        <v>1111.7853306422826</v>
      </c>
      <c r="U351">
        <f t="shared" si="80"/>
        <v>75956.490209678392</v>
      </c>
      <c r="V351">
        <f t="shared" si="81"/>
        <v>4093.0827581421249</v>
      </c>
      <c r="W351">
        <f t="shared" si="82"/>
        <v>81161.358298462786</v>
      </c>
      <c r="X351">
        <f t="shared" si="83"/>
        <v>96310.79063983573</v>
      </c>
    </row>
    <row r="352" spans="1:24" x14ac:dyDescent="0.3">
      <c r="A352">
        <v>350</v>
      </c>
      <c r="B352">
        <f>IF(A352&gt;0,EOMONTH(B351,1),INDEX(extract[VALUATION_DATE], 1))</f>
        <v>55943</v>
      </c>
      <c r="C352">
        <f>IF(A352=0,DAYS360(INDEX(extract[ISSUE_DATE], 1),B352)/30,C351+1)</f>
        <v>368</v>
      </c>
      <c r="D352">
        <f t="shared" si="70"/>
        <v>31</v>
      </c>
      <c r="E352">
        <f>INDEX(extract[ISSUE_AGE], 1)+D352-1</f>
        <v>78</v>
      </c>
      <c r="F352">
        <f>INDEX(mortality_0[PROBABILITY],MATCH(E352, mortality_0[AGE]))</f>
        <v>4.2862999999999998E-2</v>
      </c>
      <c r="G352">
        <f t="shared" si="71"/>
        <v>3.6440726993390848E-3</v>
      </c>
      <c r="H352">
        <f>INDEX(valuation_rate_0[rate],0+1)</f>
        <v>4.2500000000000003E-2</v>
      </c>
      <c r="I352">
        <f t="shared" si="72"/>
        <v>0.29701711611726422</v>
      </c>
      <c r="J352">
        <f>IF(A352&gt;0,J351+L351-M351-N351,INDEX(extract[FUND_VALUE], 1))</f>
        <v>3719.7098402058459</v>
      </c>
      <c r="K352">
        <f>IF((B352&lt;INDEX(extract[GUARANTEE_END], 1)),INDEX(extract[CURRENT_RATE], 1),INDEX(extract[MINIMUM_RATE], 1))</f>
        <v>0.01</v>
      </c>
      <c r="L352">
        <f t="shared" si="73"/>
        <v>3.0856410867592219</v>
      </c>
      <c r="M352">
        <f t="shared" si="74"/>
        <v>13.554893078157074</v>
      </c>
      <c r="N352">
        <f>IF((A352=0),INDEX(extract[AVAILABLE_FPWD], 1),(IF(MOD(C352, 12)=0,J352*INDEX(extract[FREE_PWD_PERCENT], 1),0)))</f>
        <v>0</v>
      </c>
      <c r="O352">
        <f>IF((D352&lt;=INDEX(surr_charge_sch_0[POLICY_YEAR],COUNTA(surr_charge_sch_0[POLICY_YEAR]))),INDEX(surr_charge_sch_0[SURRENDER_CHARGE_PERCENT],MATCH(D352, surr_charge_sch_0[POLICY_YEAR])),INDEX(surr_charge_sch_0[SURRENDER_CHARGE_PERCENT],COUNTA(surr_charge_sch_0[SURRENDER_CHARGE_PERCENT])))</f>
        <v>0</v>
      </c>
      <c r="P352">
        <f t="shared" si="75"/>
        <v>0</v>
      </c>
      <c r="Q352">
        <f t="shared" si="76"/>
        <v>3719.7098402058459</v>
      </c>
      <c r="R352">
        <f t="shared" si="77"/>
        <v>0</v>
      </c>
      <c r="S352">
        <f t="shared" si="78"/>
        <v>3719.7098402058459</v>
      </c>
      <c r="T352">
        <f t="shared" si="79"/>
        <v>1104.8174895309501</v>
      </c>
      <c r="U352">
        <f t="shared" si="80"/>
        <v>75956.490209678392</v>
      </c>
      <c r="V352">
        <f t="shared" si="81"/>
        <v>4097.1341847130443</v>
      </c>
      <c r="W352">
        <f t="shared" si="82"/>
        <v>81158.44188392238</v>
      </c>
      <c r="X352">
        <f t="shared" si="83"/>
        <v>96310.79063983573</v>
      </c>
    </row>
    <row r="353" spans="1:24" x14ac:dyDescent="0.3">
      <c r="A353">
        <v>351</v>
      </c>
      <c r="B353">
        <f>IF(A353&gt;0,EOMONTH(B352,1),INDEX(extract[VALUATION_DATE], 1))</f>
        <v>55974</v>
      </c>
      <c r="C353">
        <f>IF(A353=0,DAYS360(INDEX(extract[ISSUE_DATE], 1),B353)/30,C352+1)</f>
        <v>369</v>
      </c>
      <c r="D353">
        <f t="shared" si="70"/>
        <v>31</v>
      </c>
      <c r="E353">
        <f>INDEX(extract[ISSUE_AGE], 1)+D353-1</f>
        <v>78</v>
      </c>
      <c r="F353">
        <f>INDEX(mortality_0[PROBABILITY],MATCH(E353, mortality_0[AGE]))</f>
        <v>4.2862999999999998E-2</v>
      </c>
      <c r="G353">
        <f t="shared" si="71"/>
        <v>3.6440726993390848E-3</v>
      </c>
      <c r="H353">
        <f>INDEX(valuation_rate_0[rate],0+1)</f>
        <v>4.2500000000000003E-2</v>
      </c>
      <c r="I353">
        <f t="shared" si="72"/>
        <v>0.29598870484120177</v>
      </c>
      <c r="J353">
        <f>IF(A353&gt;0,J352+L352-M352-N352,INDEX(extract[FUND_VALUE], 1))</f>
        <v>3709.2405882144481</v>
      </c>
      <c r="K353">
        <f>IF((B353&lt;INDEX(extract[GUARANTEE_END], 1)),INDEX(extract[CURRENT_RATE], 1),INDEX(extract[MINIMUM_RATE], 1))</f>
        <v>0.01</v>
      </c>
      <c r="L353">
        <f t="shared" si="73"/>
        <v>3.0769564432036627</v>
      </c>
      <c r="M353">
        <f t="shared" si="74"/>
        <v>13.516742362792719</v>
      </c>
      <c r="N353">
        <f>IF((A353=0),INDEX(extract[AVAILABLE_FPWD], 1),(IF(MOD(C353, 12)=0,J353*INDEX(extract[FREE_PWD_PERCENT], 1),0)))</f>
        <v>0</v>
      </c>
      <c r="O353">
        <f>IF((D353&lt;=INDEX(surr_charge_sch_0[POLICY_YEAR],COUNTA(surr_charge_sch_0[POLICY_YEAR]))),INDEX(surr_charge_sch_0[SURRENDER_CHARGE_PERCENT],MATCH(D353, surr_charge_sch_0[POLICY_YEAR])),INDEX(surr_charge_sch_0[SURRENDER_CHARGE_PERCENT],COUNTA(surr_charge_sch_0[SURRENDER_CHARGE_PERCENT])))</f>
        <v>0</v>
      </c>
      <c r="P353">
        <f t="shared" si="75"/>
        <v>0</v>
      </c>
      <c r="Q353">
        <f t="shared" si="76"/>
        <v>3709.2405882144481</v>
      </c>
      <c r="R353">
        <f t="shared" si="77"/>
        <v>0</v>
      </c>
      <c r="S353">
        <f t="shared" si="78"/>
        <v>3709.2405882144481</v>
      </c>
      <c r="T353">
        <f t="shared" si="79"/>
        <v>1097.8933176500118</v>
      </c>
      <c r="U353">
        <f t="shared" si="80"/>
        <v>75956.490209678392</v>
      </c>
      <c r="V353">
        <f t="shared" si="81"/>
        <v>4101.1602199643967</v>
      </c>
      <c r="W353">
        <f t="shared" si="82"/>
        <v>81155.543747292802</v>
      </c>
      <c r="X353">
        <f t="shared" si="83"/>
        <v>96310.79063983573</v>
      </c>
    </row>
    <row r="354" spans="1:24" x14ac:dyDescent="0.3">
      <c r="A354">
        <v>352</v>
      </c>
      <c r="B354">
        <f>IF(A354&gt;0,EOMONTH(B353,1),INDEX(extract[VALUATION_DATE], 1))</f>
        <v>56004</v>
      </c>
      <c r="C354">
        <f>IF(A354=0,DAYS360(INDEX(extract[ISSUE_DATE], 1),B354)/30,C353+1)</f>
        <v>370</v>
      </c>
      <c r="D354">
        <f t="shared" si="70"/>
        <v>31</v>
      </c>
      <c r="E354">
        <f>INDEX(extract[ISSUE_AGE], 1)+D354-1</f>
        <v>78</v>
      </c>
      <c r="F354">
        <f>INDEX(mortality_0[PROBABILITY],MATCH(E354, mortality_0[AGE]))</f>
        <v>4.2862999999999998E-2</v>
      </c>
      <c r="G354">
        <f t="shared" si="71"/>
        <v>3.6440726993390848E-3</v>
      </c>
      <c r="H354">
        <f>INDEX(valuation_rate_0[rate],0+1)</f>
        <v>4.2500000000000003E-2</v>
      </c>
      <c r="I354">
        <f t="shared" si="72"/>
        <v>0.29496385440286665</v>
      </c>
      <c r="J354">
        <f>IF(A354&gt;0,J353+L353-M353-N353,INDEX(extract[FUND_VALUE], 1))</f>
        <v>3698.8008022948588</v>
      </c>
      <c r="K354">
        <f>IF((B354&lt;INDEX(extract[GUARANTEE_END], 1)),INDEX(extract[CURRENT_RATE], 1),INDEX(extract[MINIMUM_RATE], 1))</f>
        <v>0.01</v>
      </c>
      <c r="L354">
        <f t="shared" si="73"/>
        <v>3.0682962428777492</v>
      </c>
      <c r="M354">
        <f t="shared" si="74"/>
        <v>13.478699023936199</v>
      </c>
      <c r="N354">
        <f>IF((A354=0),INDEX(extract[AVAILABLE_FPWD], 1),(IF(MOD(C354, 12)=0,J354*INDEX(extract[FREE_PWD_PERCENT], 1),0)))</f>
        <v>0</v>
      </c>
      <c r="O354">
        <f>IF((D354&lt;=INDEX(surr_charge_sch_0[POLICY_YEAR],COUNTA(surr_charge_sch_0[POLICY_YEAR]))),INDEX(surr_charge_sch_0[SURRENDER_CHARGE_PERCENT],MATCH(D354, surr_charge_sch_0[POLICY_YEAR])),INDEX(surr_charge_sch_0[SURRENDER_CHARGE_PERCENT],COUNTA(surr_charge_sch_0[SURRENDER_CHARGE_PERCENT])))</f>
        <v>0</v>
      </c>
      <c r="P354">
        <f t="shared" si="75"/>
        <v>0</v>
      </c>
      <c r="Q354">
        <f t="shared" si="76"/>
        <v>3698.8008022948588</v>
      </c>
      <c r="R354">
        <f t="shared" si="77"/>
        <v>0</v>
      </c>
      <c r="S354">
        <f t="shared" si="78"/>
        <v>3698.8008022948588</v>
      </c>
      <c r="T354">
        <f t="shared" si="79"/>
        <v>1091.0125413133071</v>
      </c>
      <c r="U354">
        <f t="shared" si="80"/>
        <v>75956.490209678392</v>
      </c>
      <c r="V354">
        <f t="shared" si="81"/>
        <v>4105.1610230300321</v>
      </c>
      <c r="W354">
        <f t="shared" si="82"/>
        <v>81152.663774021727</v>
      </c>
      <c r="X354">
        <f t="shared" si="83"/>
        <v>96310.79063983573</v>
      </c>
    </row>
    <row r="355" spans="1:24" x14ac:dyDescent="0.3">
      <c r="A355">
        <v>353</v>
      </c>
      <c r="B355">
        <f>IF(A355&gt;0,EOMONTH(B354,1),INDEX(extract[VALUATION_DATE], 1))</f>
        <v>56035</v>
      </c>
      <c r="C355">
        <f>IF(A355=0,DAYS360(INDEX(extract[ISSUE_DATE], 1),B355)/30,C354+1)</f>
        <v>371</v>
      </c>
      <c r="D355">
        <f t="shared" si="70"/>
        <v>31</v>
      </c>
      <c r="E355">
        <f>INDEX(extract[ISSUE_AGE], 1)+D355-1</f>
        <v>78</v>
      </c>
      <c r="F355">
        <f>INDEX(mortality_0[PROBABILITY],MATCH(E355, mortality_0[AGE]))</f>
        <v>4.2862999999999998E-2</v>
      </c>
      <c r="G355">
        <f t="shared" si="71"/>
        <v>3.6440726993390848E-3</v>
      </c>
      <c r="H355">
        <f>INDEX(valuation_rate_0[rate],0+1)</f>
        <v>4.2500000000000003E-2</v>
      </c>
      <c r="I355">
        <f t="shared" si="72"/>
        <v>0.29394255247298395</v>
      </c>
      <c r="J355">
        <f>IF(A355&gt;0,J354+L354-M354-N354,INDEX(extract[FUND_VALUE], 1))</f>
        <v>3688.3903995138003</v>
      </c>
      <c r="K355">
        <f>IF((B355&lt;INDEX(extract[GUARANTEE_END], 1)),INDEX(extract[CURRENT_RATE], 1),INDEX(extract[MINIMUM_RATE], 1))</f>
        <v>0.01</v>
      </c>
      <c r="L355">
        <f t="shared" si="73"/>
        <v>3.0596604169851656</v>
      </c>
      <c r="M355">
        <f t="shared" si="74"/>
        <v>13.440762759372619</v>
      </c>
      <c r="N355">
        <f>IF((A355=0),INDEX(extract[AVAILABLE_FPWD], 1),(IF(MOD(C355, 12)=0,J355*INDEX(extract[FREE_PWD_PERCENT], 1),0)))</f>
        <v>0</v>
      </c>
      <c r="O355">
        <f>IF((D355&lt;=INDEX(surr_charge_sch_0[POLICY_YEAR],COUNTA(surr_charge_sch_0[POLICY_YEAR]))),INDEX(surr_charge_sch_0[SURRENDER_CHARGE_PERCENT],MATCH(D355, surr_charge_sch_0[POLICY_YEAR])),INDEX(surr_charge_sch_0[SURRENDER_CHARGE_PERCENT],COUNTA(surr_charge_sch_0[SURRENDER_CHARGE_PERCENT])))</f>
        <v>0</v>
      </c>
      <c r="P355">
        <f t="shared" si="75"/>
        <v>0</v>
      </c>
      <c r="Q355">
        <f t="shared" si="76"/>
        <v>3688.3903995138003</v>
      </c>
      <c r="R355">
        <f t="shared" si="77"/>
        <v>0</v>
      </c>
      <c r="S355">
        <f t="shared" si="78"/>
        <v>3688.3903995138003</v>
      </c>
      <c r="T355">
        <f t="shared" si="79"/>
        <v>1084.1748885499355</v>
      </c>
      <c r="U355">
        <f t="shared" si="80"/>
        <v>75956.490209678392</v>
      </c>
      <c r="V355">
        <f t="shared" si="81"/>
        <v>4109.1367520464682</v>
      </c>
      <c r="W355">
        <f t="shared" si="82"/>
        <v>81149.801850274802</v>
      </c>
      <c r="X355">
        <f t="shared" si="83"/>
        <v>96310.79063983573</v>
      </c>
    </row>
    <row r="356" spans="1:24" x14ac:dyDescent="0.3">
      <c r="A356">
        <v>354</v>
      </c>
      <c r="B356">
        <f>IF(A356&gt;0,EOMONTH(B355,1),INDEX(extract[VALUATION_DATE], 1))</f>
        <v>56065</v>
      </c>
      <c r="C356">
        <f>IF(A356=0,DAYS360(INDEX(extract[ISSUE_DATE], 1),B356)/30,C355+1)</f>
        <v>372</v>
      </c>
      <c r="D356">
        <f t="shared" si="70"/>
        <v>32</v>
      </c>
      <c r="E356">
        <f>INDEX(extract[ISSUE_AGE], 1)+D356-1</f>
        <v>79</v>
      </c>
      <c r="F356">
        <f>INDEX(mortality_0[PROBABILITY],MATCH(E356, mortality_0[AGE]))</f>
        <v>4.7335000000000002E-2</v>
      </c>
      <c r="G356">
        <f t="shared" si="71"/>
        <v>4.0328427134326272E-3</v>
      </c>
      <c r="H356">
        <f>INDEX(valuation_rate_0[rate],0+1)</f>
        <v>4.2500000000000003E-2</v>
      </c>
      <c r="I356">
        <f t="shared" si="72"/>
        <v>0.29292478676496853</v>
      </c>
      <c r="J356">
        <f>IF(A356&gt;0,J355+L355-M355-N355,INDEX(extract[FUND_VALUE], 1))</f>
        <v>3678.0092971714125</v>
      </c>
      <c r="K356">
        <f>IF((B356&lt;INDEX(extract[GUARANTEE_END], 1)),INDEX(extract[CURRENT_RATE], 1),INDEX(extract[MINIMUM_RATE], 1))</f>
        <v>0.01</v>
      </c>
      <c r="L356">
        <f t="shared" si="73"/>
        <v>3.051048896923227</v>
      </c>
      <c r="M356">
        <f t="shared" si="74"/>
        <v>14.83283299403519</v>
      </c>
      <c r="N356">
        <f>IF((A356=0),INDEX(extract[AVAILABLE_FPWD], 1),(IF(MOD(C356, 12)=0,J356*INDEX(extract[FREE_PWD_PERCENT], 1),0)))</f>
        <v>367.80092971714129</v>
      </c>
      <c r="O356">
        <f>IF((D356&lt;=INDEX(surr_charge_sch_0[POLICY_YEAR],COUNTA(surr_charge_sch_0[POLICY_YEAR]))),INDEX(surr_charge_sch_0[SURRENDER_CHARGE_PERCENT],MATCH(D356, surr_charge_sch_0[POLICY_YEAR])),INDEX(surr_charge_sch_0[SURRENDER_CHARGE_PERCENT],COUNTA(surr_charge_sch_0[SURRENDER_CHARGE_PERCENT])))</f>
        <v>0</v>
      </c>
      <c r="P356">
        <f t="shared" si="75"/>
        <v>367.80092971714129</v>
      </c>
      <c r="Q356">
        <f t="shared" si="76"/>
        <v>3310.2083674542714</v>
      </c>
      <c r="R356">
        <f t="shared" si="77"/>
        <v>0</v>
      </c>
      <c r="S356">
        <f t="shared" si="78"/>
        <v>3678.0092971714125</v>
      </c>
      <c r="T356">
        <f t="shared" si="79"/>
        <v>1077.3800890935079</v>
      </c>
      <c r="U356">
        <f t="shared" si="80"/>
        <v>75956.490209678392</v>
      </c>
      <c r="V356">
        <f t="shared" si="81"/>
        <v>4113.0875641591419</v>
      </c>
      <c r="W356">
        <f t="shared" si="82"/>
        <v>81146.957862931042</v>
      </c>
      <c r="X356">
        <f t="shared" si="83"/>
        <v>96310.79063983573</v>
      </c>
    </row>
    <row r="357" spans="1:24" x14ac:dyDescent="0.3">
      <c r="A357">
        <v>355</v>
      </c>
      <c r="B357">
        <f>IF(A357&gt;0,EOMONTH(B356,1),INDEX(extract[VALUATION_DATE], 1))</f>
        <v>56096</v>
      </c>
      <c r="C357">
        <f>IF(A357=0,DAYS360(INDEX(extract[ISSUE_DATE], 1),B357)/30,C356+1)</f>
        <v>373</v>
      </c>
      <c r="D357">
        <f t="shared" si="70"/>
        <v>32</v>
      </c>
      <c r="E357">
        <f>INDEX(extract[ISSUE_AGE], 1)+D357-1</f>
        <v>79</v>
      </c>
      <c r="F357">
        <f>INDEX(mortality_0[PROBABILITY],MATCH(E357, mortality_0[AGE]))</f>
        <v>4.7335000000000002E-2</v>
      </c>
      <c r="G357">
        <f t="shared" si="71"/>
        <v>4.0328427134326272E-3</v>
      </c>
      <c r="H357">
        <f>INDEX(valuation_rate_0[rate],0+1)</f>
        <v>4.2500000000000003E-2</v>
      </c>
      <c r="I357">
        <f t="shared" si="72"/>
        <v>0.29191054503477698</v>
      </c>
      <c r="J357">
        <f>IF(A357&gt;0,J356+L356-M356-N356,INDEX(extract[FUND_VALUE], 1))</f>
        <v>3298.4265833571594</v>
      </c>
      <c r="K357">
        <f>IF((B357&lt;INDEX(extract[GUARANTEE_END], 1)),INDEX(extract[CURRENT_RATE], 1),INDEX(extract[MINIMUM_RATE], 1))</f>
        <v>0.01</v>
      </c>
      <c r="L357">
        <f t="shared" si="73"/>
        <v>2.7361705682673523</v>
      </c>
      <c r="M357">
        <f t="shared" si="74"/>
        <v>13.302035612484397</v>
      </c>
      <c r="N357">
        <f>IF((A357=0),INDEX(extract[AVAILABLE_FPWD], 1),(IF(MOD(C357, 12)=0,J357*INDEX(extract[FREE_PWD_PERCENT], 1),0)))</f>
        <v>0</v>
      </c>
      <c r="O357">
        <f>IF((D357&lt;=INDEX(surr_charge_sch_0[POLICY_YEAR],COUNTA(surr_charge_sch_0[POLICY_YEAR]))),INDEX(surr_charge_sch_0[SURRENDER_CHARGE_PERCENT],MATCH(D357, surr_charge_sch_0[POLICY_YEAR])),INDEX(surr_charge_sch_0[SURRENDER_CHARGE_PERCENT],COUNTA(surr_charge_sch_0[SURRENDER_CHARGE_PERCENT])))</f>
        <v>0</v>
      </c>
      <c r="P357">
        <f t="shared" si="75"/>
        <v>0</v>
      </c>
      <c r="Q357">
        <f t="shared" si="76"/>
        <v>3298.4265833571594</v>
      </c>
      <c r="R357">
        <f t="shared" si="77"/>
        <v>0</v>
      </c>
      <c r="S357">
        <f t="shared" si="78"/>
        <v>3298.4265833571594</v>
      </c>
      <c r="T357">
        <f t="shared" si="79"/>
        <v>962.84550170498562</v>
      </c>
      <c r="U357">
        <f t="shared" si="80"/>
        <v>76064.228218587741</v>
      </c>
      <c r="V357">
        <f t="shared" si="81"/>
        <v>4117.4324686010405</v>
      </c>
      <c r="W357">
        <f t="shared" si="82"/>
        <v>81144.506188893763</v>
      </c>
      <c r="X357">
        <f t="shared" si="83"/>
        <v>96310.79063983573</v>
      </c>
    </row>
    <row r="358" spans="1:24" x14ac:dyDescent="0.3">
      <c r="A358">
        <v>356</v>
      </c>
      <c r="B358">
        <f>IF(A358&gt;0,EOMONTH(B357,1),INDEX(extract[VALUATION_DATE], 1))</f>
        <v>56127</v>
      </c>
      <c r="C358">
        <f>IF(A358=0,DAYS360(INDEX(extract[ISSUE_DATE], 1),B358)/30,C357+1)</f>
        <v>374</v>
      </c>
      <c r="D358">
        <f t="shared" si="70"/>
        <v>32</v>
      </c>
      <c r="E358">
        <f>INDEX(extract[ISSUE_AGE], 1)+D358-1</f>
        <v>79</v>
      </c>
      <c r="F358">
        <f>INDEX(mortality_0[PROBABILITY],MATCH(E358, mortality_0[AGE]))</f>
        <v>4.7335000000000002E-2</v>
      </c>
      <c r="G358">
        <f t="shared" si="71"/>
        <v>4.0328427134326272E-3</v>
      </c>
      <c r="H358">
        <f>INDEX(valuation_rate_0[rate],0+1)</f>
        <v>4.2500000000000003E-2</v>
      </c>
      <c r="I358">
        <f t="shared" si="72"/>
        <v>0.29089981508076052</v>
      </c>
      <c r="J358">
        <f>IF(A358&gt;0,J357+L357-M357-N357,INDEX(extract[FUND_VALUE], 1))</f>
        <v>3287.8607183129425</v>
      </c>
      <c r="K358">
        <f>IF((B358&lt;INDEX(extract[GUARANTEE_END], 1)),INDEX(extract[CURRENT_RATE], 1),INDEX(extract[MINIMUM_RATE], 1))</f>
        <v>0.01</v>
      </c>
      <c r="L358">
        <f t="shared" si="73"/>
        <v>2.7274057805021368</v>
      </c>
      <c r="M358">
        <f t="shared" si="74"/>
        <v>13.259425140629714</v>
      </c>
      <c r="N358">
        <f>IF((A358=0),INDEX(extract[AVAILABLE_FPWD], 1),(IF(MOD(C358, 12)=0,J358*INDEX(extract[FREE_PWD_PERCENT], 1),0)))</f>
        <v>0</v>
      </c>
      <c r="O358">
        <f>IF((D358&lt;=INDEX(surr_charge_sch_0[POLICY_YEAR],COUNTA(surr_charge_sch_0[POLICY_YEAR]))),INDEX(surr_charge_sch_0[SURRENDER_CHARGE_PERCENT],MATCH(D358, surr_charge_sch_0[POLICY_YEAR])),INDEX(surr_charge_sch_0[SURRENDER_CHARGE_PERCENT],COUNTA(surr_charge_sch_0[SURRENDER_CHARGE_PERCENT])))</f>
        <v>0</v>
      </c>
      <c r="P358">
        <f t="shared" si="75"/>
        <v>0</v>
      </c>
      <c r="Q358">
        <f t="shared" si="76"/>
        <v>3287.8607183129425</v>
      </c>
      <c r="R358">
        <f t="shared" si="77"/>
        <v>0</v>
      </c>
      <c r="S358">
        <f t="shared" si="78"/>
        <v>3287.8607183129425</v>
      </c>
      <c r="T358">
        <f t="shared" si="79"/>
        <v>956.4380749685314</v>
      </c>
      <c r="U358">
        <f t="shared" si="80"/>
        <v>76064.228218587741</v>
      </c>
      <c r="V358">
        <f t="shared" si="81"/>
        <v>4121.3154730667529</v>
      </c>
      <c r="W358">
        <f t="shared" si="82"/>
        <v>81141.981766623037</v>
      </c>
      <c r="X358">
        <f t="shared" si="83"/>
        <v>96310.79063983573</v>
      </c>
    </row>
    <row r="359" spans="1:24" x14ac:dyDescent="0.3">
      <c r="A359">
        <v>357</v>
      </c>
      <c r="B359">
        <f>IF(A359&gt;0,EOMONTH(B358,1),INDEX(extract[VALUATION_DATE], 1))</f>
        <v>56157</v>
      </c>
      <c r="C359">
        <f>IF(A359=0,DAYS360(INDEX(extract[ISSUE_DATE], 1),B359)/30,C358+1)</f>
        <v>375</v>
      </c>
      <c r="D359">
        <f t="shared" si="70"/>
        <v>32</v>
      </c>
      <c r="E359">
        <f>INDEX(extract[ISSUE_AGE], 1)+D359-1</f>
        <v>79</v>
      </c>
      <c r="F359">
        <f>INDEX(mortality_0[PROBABILITY],MATCH(E359, mortality_0[AGE]))</f>
        <v>4.7335000000000002E-2</v>
      </c>
      <c r="G359">
        <f t="shared" si="71"/>
        <v>4.0328427134326272E-3</v>
      </c>
      <c r="H359">
        <f>INDEX(valuation_rate_0[rate],0+1)</f>
        <v>4.2500000000000003E-2</v>
      </c>
      <c r="I359">
        <f t="shared" si="72"/>
        <v>0.2898925847435182</v>
      </c>
      <c r="J359">
        <f>IF(A359&gt;0,J358+L358-M358-N358,INDEX(extract[FUND_VALUE], 1))</f>
        <v>3277.3286989528146</v>
      </c>
      <c r="K359">
        <f>IF((B359&lt;INDEX(extract[GUARANTEE_END], 1)),INDEX(extract[CURRENT_RATE], 1),INDEX(extract[MINIMUM_RATE], 1))</f>
        <v>0.01</v>
      </c>
      <c r="L359">
        <f t="shared" si="73"/>
        <v>2.7186690690218791</v>
      </c>
      <c r="M359">
        <f t="shared" si="74"/>
        <v>13.216951163095491</v>
      </c>
      <c r="N359">
        <f>IF((A359=0),INDEX(extract[AVAILABLE_FPWD], 1),(IF(MOD(C359, 12)=0,J359*INDEX(extract[FREE_PWD_PERCENT], 1),0)))</f>
        <v>0</v>
      </c>
      <c r="O359">
        <f>IF((D359&lt;=INDEX(surr_charge_sch_0[POLICY_YEAR],COUNTA(surr_charge_sch_0[POLICY_YEAR]))),INDEX(surr_charge_sch_0[SURRENDER_CHARGE_PERCENT],MATCH(D359, surr_charge_sch_0[POLICY_YEAR])),INDEX(surr_charge_sch_0[SURRENDER_CHARGE_PERCENT],COUNTA(surr_charge_sch_0[SURRENDER_CHARGE_PERCENT])))</f>
        <v>0</v>
      </c>
      <c r="P359">
        <f t="shared" si="75"/>
        <v>0</v>
      </c>
      <c r="Q359">
        <f t="shared" si="76"/>
        <v>3277.3286989528146</v>
      </c>
      <c r="R359">
        <f t="shared" si="77"/>
        <v>0</v>
      </c>
      <c r="S359">
        <f t="shared" si="78"/>
        <v>3277.3286989528146</v>
      </c>
      <c r="T359">
        <f t="shared" si="79"/>
        <v>950.07328759354311</v>
      </c>
      <c r="U359">
        <f t="shared" si="80"/>
        <v>76064.228218587741</v>
      </c>
      <c r="V359">
        <f t="shared" si="81"/>
        <v>4125.1726373882393</v>
      </c>
      <c r="W359">
        <f t="shared" si="82"/>
        <v>81139.474143569532</v>
      </c>
      <c r="X359">
        <f t="shared" si="83"/>
        <v>96310.79063983573</v>
      </c>
    </row>
    <row r="360" spans="1:24" x14ac:dyDescent="0.3">
      <c r="A360">
        <v>358</v>
      </c>
      <c r="B360">
        <f>IF(A360&gt;0,EOMONTH(B359,1),INDEX(extract[VALUATION_DATE], 1))</f>
        <v>56188</v>
      </c>
      <c r="C360">
        <f>IF(A360=0,DAYS360(INDEX(extract[ISSUE_DATE], 1),B360)/30,C359+1)</f>
        <v>376</v>
      </c>
      <c r="D360">
        <f t="shared" si="70"/>
        <v>32</v>
      </c>
      <c r="E360">
        <f>INDEX(extract[ISSUE_AGE], 1)+D360-1</f>
        <v>79</v>
      </c>
      <c r="F360">
        <f>INDEX(mortality_0[PROBABILITY],MATCH(E360, mortality_0[AGE]))</f>
        <v>4.7335000000000002E-2</v>
      </c>
      <c r="G360">
        <f t="shared" si="71"/>
        <v>4.0328427134326272E-3</v>
      </c>
      <c r="H360">
        <f>INDEX(valuation_rate_0[rate],0+1)</f>
        <v>4.2500000000000003E-2</v>
      </c>
      <c r="I360">
        <f t="shared" si="72"/>
        <v>0.28888884190575048</v>
      </c>
      <c r="J360">
        <f>IF(A360&gt;0,J359+L359-M359-N359,INDEX(extract[FUND_VALUE], 1))</f>
        <v>3266.830416858741</v>
      </c>
      <c r="K360">
        <f>IF((B360&lt;INDEX(extract[GUARANTEE_END], 1)),INDEX(extract[CURRENT_RATE], 1),INDEX(extract[MINIMUM_RATE], 1))</f>
        <v>0.01</v>
      </c>
      <c r="L360">
        <f t="shared" si="73"/>
        <v>2.7099603438896871</v>
      </c>
      <c r="M360">
        <f t="shared" si="74"/>
        <v>13.174613242648846</v>
      </c>
      <c r="N360">
        <f>IF((A360=0),INDEX(extract[AVAILABLE_FPWD], 1),(IF(MOD(C360, 12)=0,J360*INDEX(extract[FREE_PWD_PERCENT], 1),0)))</f>
        <v>0</v>
      </c>
      <c r="O360">
        <f>IF((D360&lt;=INDEX(surr_charge_sch_0[POLICY_YEAR],COUNTA(surr_charge_sch_0[POLICY_YEAR]))),INDEX(surr_charge_sch_0[SURRENDER_CHARGE_PERCENT],MATCH(D360, surr_charge_sch_0[POLICY_YEAR])),INDEX(surr_charge_sch_0[SURRENDER_CHARGE_PERCENT],COUNTA(surr_charge_sch_0[SURRENDER_CHARGE_PERCENT])))</f>
        <v>0</v>
      </c>
      <c r="P360">
        <f t="shared" si="75"/>
        <v>0</v>
      </c>
      <c r="Q360">
        <f t="shared" si="76"/>
        <v>3266.830416858741</v>
      </c>
      <c r="R360">
        <f t="shared" si="77"/>
        <v>0</v>
      </c>
      <c r="S360">
        <f t="shared" si="78"/>
        <v>3266.830416858741</v>
      </c>
      <c r="T360">
        <f t="shared" si="79"/>
        <v>943.75085582880183</v>
      </c>
      <c r="U360">
        <f t="shared" si="80"/>
        <v>76064.228218587741</v>
      </c>
      <c r="V360">
        <f t="shared" si="81"/>
        <v>4129.0041335233382</v>
      </c>
      <c r="W360">
        <f t="shared" si="82"/>
        <v>81136.983207939877</v>
      </c>
      <c r="X360">
        <f t="shared" si="83"/>
        <v>96310.79063983573</v>
      </c>
    </row>
    <row r="361" spans="1:24" x14ac:dyDescent="0.3">
      <c r="A361">
        <v>359</v>
      </c>
      <c r="B361">
        <f>IF(A361&gt;0,EOMONTH(B360,1),INDEX(extract[VALUATION_DATE], 1))</f>
        <v>56218</v>
      </c>
      <c r="C361">
        <f>IF(A361=0,DAYS360(INDEX(extract[ISSUE_DATE], 1),B361)/30,C360+1)</f>
        <v>377</v>
      </c>
      <c r="D361">
        <f t="shared" si="70"/>
        <v>32</v>
      </c>
      <c r="E361">
        <f>INDEX(extract[ISSUE_AGE], 1)+D361-1</f>
        <v>79</v>
      </c>
      <c r="F361">
        <f>INDEX(mortality_0[PROBABILITY],MATCH(E361, mortality_0[AGE]))</f>
        <v>4.7335000000000002E-2</v>
      </c>
      <c r="G361">
        <f t="shared" si="71"/>
        <v>4.0328427134326272E-3</v>
      </c>
      <c r="H361">
        <f>INDEX(valuation_rate_0[rate],0+1)</f>
        <v>4.2500000000000003E-2</v>
      </c>
      <c r="I361">
        <f t="shared" si="72"/>
        <v>0.28788857449211364</v>
      </c>
      <c r="J361">
        <f>IF(A361&gt;0,J360+L360-M360-N360,INDEX(extract[FUND_VALUE], 1))</f>
        <v>3256.3657639599819</v>
      </c>
      <c r="K361">
        <f>IF((B361&lt;INDEX(extract[GUARANTEE_END], 1)),INDEX(extract[CURRENT_RATE], 1),INDEX(extract[MINIMUM_RATE], 1))</f>
        <v>0.01</v>
      </c>
      <c r="L361">
        <f t="shared" si="73"/>
        <v>2.7012795154567635</v>
      </c>
      <c r="M361">
        <f t="shared" si="74"/>
        <v>13.132410943457483</v>
      </c>
      <c r="N361">
        <f>IF((A361=0),INDEX(extract[AVAILABLE_FPWD], 1),(IF(MOD(C361, 12)=0,J361*INDEX(extract[FREE_PWD_PERCENT], 1),0)))</f>
        <v>0</v>
      </c>
      <c r="O361">
        <f>IF((D361&lt;=INDEX(surr_charge_sch_0[POLICY_YEAR],COUNTA(surr_charge_sch_0[POLICY_YEAR]))),INDEX(surr_charge_sch_0[SURRENDER_CHARGE_PERCENT],MATCH(D361, surr_charge_sch_0[POLICY_YEAR])),INDEX(surr_charge_sch_0[SURRENDER_CHARGE_PERCENT],COUNTA(surr_charge_sch_0[SURRENDER_CHARGE_PERCENT])))</f>
        <v>0</v>
      </c>
      <c r="P361">
        <f t="shared" si="75"/>
        <v>0</v>
      </c>
      <c r="Q361">
        <f t="shared" si="76"/>
        <v>3256.3657639599819</v>
      </c>
      <c r="R361">
        <f t="shared" si="77"/>
        <v>0</v>
      </c>
      <c r="S361">
        <f t="shared" si="78"/>
        <v>3256.3657639599819</v>
      </c>
      <c r="T361">
        <f t="shared" si="79"/>
        <v>937.47049781136172</v>
      </c>
      <c r="U361">
        <f t="shared" si="80"/>
        <v>76064.228218587741</v>
      </c>
      <c r="V361">
        <f t="shared" si="81"/>
        <v>4132.8101322855628</v>
      </c>
      <c r="W361">
        <f t="shared" si="82"/>
        <v>81134.508848684665</v>
      </c>
      <c r="X361">
        <f t="shared" si="83"/>
        <v>96310.79063983573</v>
      </c>
    </row>
    <row r="362" spans="1:24" x14ac:dyDescent="0.3">
      <c r="A362">
        <v>360</v>
      </c>
      <c r="B362">
        <f>IF(A362&gt;0,EOMONTH(B361,1),INDEX(extract[VALUATION_DATE], 1))</f>
        <v>56249</v>
      </c>
      <c r="C362">
        <f>IF(A362=0,DAYS360(INDEX(extract[ISSUE_DATE], 1),B362)/30,C361+1)</f>
        <v>378</v>
      </c>
      <c r="D362">
        <f t="shared" si="70"/>
        <v>32</v>
      </c>
      <c r="E362">
        <f>INDEX(extract[ISSUE_AGE], 1)+D362-1</f>
        <v>79</v>
      </c>
      <c r="F362">
        <f>INDEX(mortality_0[PROBABILITY],MATCH(E362, mortality_0[AGE]))</f>
        <v>4.7335000000000002E-2</v>
      </c>
      <c r="G362">
        <f t="shared" si="71"/>
        <v>4.0328427134326272E-3</v>
      </c>
      <c r="H362">
        <f>INDEX(valuation_rate_0[rate],0+1)</f>
        <v>4.2500000000000003E-2</v>
      </c>
      <c r="I362">
        <f t="shared" si="72"/>
        <v>0.28689177046907427</v>
      </c>
      <c r="J362">
        <f>IF(A362&gt;0,J361+L361-M361-N361,INDEX(extract[FUND_VALUE], 1))</f>
        <v>3245.9346325319812</v>
      </c>
      <c r="K362">
        <f>IF((B362&lt;INDEX(extract[GUARANTEE_END], 1)),INDEX(extract[CURRENT_RATE], 1),INDEX(extract[MINIMUM_RATE], 1))</f>
        <v>0.01</v>
      </c>
      <c r="L362">
        <f t="shared" si="73"/>
        <v>2.6926264943614826</v>
      </c>
      <c r="M362">
        <f t="shared" si="74"/>
        <v>13.090343831085212</v>
      </c>
      <c r="N362">
        <f>IF((A362=0),INDEX(extract[AVAILABLE_FPWD], 1),(IF(MOD(C362, 12)=0,J362*INDEX(extract[FREE_PWD_PERCENT], 1),0)))</f>
        <v>0</v>
      </c>
      <c r="O362">
        <f>IF((D362&lt;=INDEX(surr_charge_sch_0[POLICY_YEAR],COUNTA(surr_charge_sch_0[POLICY_YEAR]))),INDEX(surr_charge_sch_0[SURRENDER_CHARGE_PERCENT],MATCH(D362, surr_charge_sch_0[POLICY_YEAR])),INDEX(surr_charge_sch_0[SURRENDER_CHARGE_PERCENT],COUNTA(surr_charge_sch_0[SURRENDER_CHARGE_PERCENT])))</f>
        <v>0</v>
      </c>
      <c r="P362">
        <f t="shared" si="75"/>
        <v>0</v>
      </c>
      <c r="Q362">
        <f t="shared" si="76"/>
        <v>3245.9346325319812</v>
      </c>
      <c r="R362">
        <f t="shared" si="77"/>
        <v>0</v>
      </c>
      <c r="S362">
        <f t="shared" si="78"/>
        <v>3245.9346325319812</v>
      </c>
      <c r="T362">
        <f t="shared" si="79"/>
        <v>931.23193355398405</v>
      </c>
      <c r="U362">
        <f t="shared" si="80"/>
        <v>76064.228218587741</v>
      </c>
      <c r="V362">
        <f t="shared" si="81"/>
        <v>4136.5908033517189</v>
      </c>
      <c r="W362">
        <f t="shared" si="82"/>
        <v>81132.05095549344</v>
      </c>
      <c r="X362">
        <f t="shared" si="83"/>
        <v>96310.79063983573</v>
      </c>
    </row>
    <row r="363" spans="1:24" x14ac:dyDescent="0.3">
      <c r="A363">
        <v>361</v>
      </c>
      <c r="B363">
        <f>IF(A363&gt;0,EOMONTH(B362,1),INDEX(extract[VALUATION_DATE], 1))</f>
        <v>56280</v>
      </c>
      <c r="C363">
        <f>IF(A363=0,DAYS360(INDEX(extract[ISSUE_DATE], 1),B363)/30,C362+1)</f>
        <v>379</v>
      </c>
      <c r="D363">
        <f t="shared" si="70"/>
        <v>32</v>
      </c>
      <c r="E363">
        <f>INDEX(extract[ISSUE_AGE], 1)+D363-1</f>
        <v>79</v>
      </c>
      <c r="F363">
        <f>INDEX(mortality_0[PROBABILITY],MATCH(E363, mortality_0[AGE]))</f>
        <v>4.7335000000000002E-2</v>
      </c>
      <c r="G363">
        <f t="shared" si="71"/>
        <v>4.0328427134326272E-3</v>
      </c>
      <c r="H363">
        <f>INDEX(valuation_rate_0[rate],0+1)</f>
        <v>4.2500000000000003E-2</v>
      </c>
      <c r="I363">
        <f t="shared" si="72"/>
        <v>0.28589841784476477</v>
      </c>
      <c r="J363">
        <f>IF(A363&gt;0,J362+L362-M362-N362,INDEX(extract[FUND_VALUE], 1))</f>
        <v>3235.5369151952573</v>
      </c>
      <c r="K363">
        <f>IF((B363&lt;INDEX(extract[GUARANTEE_END], 1)),INDEX(extract[CURRENT_RATE], 1),INDEX(extract[MINIMUM_RATE], 1))</f>
        <v>0.01</v>
      </c>
      <c r="L363">
        <f t="shared" si="73"/>
        <v>2.6840011915284721</v>
      </c>
      <c r="M363">
        <f t="shared" si="74"/>
        <v>13.048411472487473</v>
      </c>
      <c r="N363">
        <f>IF((A363=0),INDEX(extract[AVAILABLE_FPWD], 1),(IF(MOD(C363, 12)=0,J363*INDEX(extract[FREE_PWD_PERCENT], 1),0)))</f>
        <v>0</v>
      </c>
      <c r="O363">
        <f>IF((D363&lt;=INDEX(surr_charge_sch_0[POLICY_YEAR],COUNTA(surr_charge_sch_0[POLICY_YEAR]))),INDEX(surr_charge_sch_0[SURRENDER_CHARGE_PERCENT],MATCH(D363, surr_charge_sch_0[POLICY_YEAR])),INDEX(surr_charge_sch_0[SURRENDER_CHARGE_PERCENT],COUNTA(surr_charge_sch_0[SURRENDER_CHARGE_PERCENT])))</f>
        <v>0</v>
      </c>
      <c r="P363">
        <f t="shared" si="75"/>
        <v>0</v>
      </c>
      <c r="Q363">
        <f t="shared" si="76"/>
        <v>3235.5369151952573</v>
      </c>
      <c r="R363">
        <f t="shared" si="77"/>
        <v>0</v>
      </c>
      <c r="S363">
        <f t="shared" si="78"/>
        <v>3235.5369151952573</v>
      </c>
      <c r="T363">
        <f t="shared" si="79"/>
        <v>925.0348849326549</v>
      </c>
      <c r="U363">
        <f t="shared" si="80"/>
        <v>76064.228218587741</v>
      </c>
      <c r="V363">
        <f t="shared" si="81"/>
        <v>4140.3463152694676</v>
      </c>
      <c r="W363">
        <f t="shared" si="82"/>
        <v>81129.609418789856</v>
      </c>
      <c r="X363">
        <f t="shared" si="83"/>
        <v>96310.79063983573</v>
      </c>
    </row>
    <row r="364" spans="1:24" x14ac:dyDescent="0.3">
      <c r="A364">
        <v>362</v>
      </c>
      <c r="B364">
        <f>IF(A364&gt;0,EOMONTH(B363,1),INDEX(extract[VALUATION_DATE], 1))</f>
        <v>56308</v>
      </c>
      <c r="C364">
        <f>IF(A364=0,DAYS360(INDEX(extract[ISSUE_DATE], 1),B364)/30,C363+1)</f>
        <v>380</v>
      </c>
      <c r="D364">
        <f t="shared" si="70"/>
        <v>32</v>
      </c>
      <c r="E364">
        <f>INDEX(extract[ISSUE_AGE], 1)+D364-1</f>
        <v>79</v>
      </c>
      <c r="F364">
        <f>INDEX(mortality_0[PROBABILITY],MATCH(E364, mortality_0[AGE]))</f>
        <v>4.7335000000000002E-2</v>
      </c>
      <c r="G364">
        <f t="shared" si="71"/>
        <v>4.0328427134326272E-3</v>
      </c>
      <c r="H364">
        <f>INDEX(valuation_rate_0[rate],0+1)</f>
        <v>4.2500000000000003E-2</v>
      </c>
      <c r="I364">
        <f t="shared" si="72"/>
        <v>0.28490850466883894</v>
      </c>
      <c r="J364">
        <f>IF(A364&gt;0,J363+L363-M363-N363,INDEX(extract[FUND_VALUE], 1))</f>
        <v>3225.1725049142983</v>
      </c>
      <c r="K364">
        <f>IF((B364&lt;INDEX(extract[GUARANTEE_END], 1)),INDEX(extract[CURRENT_RATE], 1),INDEX(extract[MINIMUM_RATE], 1))</f>
        <v>0.01</v>
      </c>
      <c r="L364">
        <f t="shared" si="73"/>
        <v>2.6754035181676956</v>
      </c>
      <c r="M364">
        <f t="shared" si="74"/>
        <v>13.006613436006882</v>
      </c>
      <c r="N364">
        <f>IF((A364=0),INDEX(extract[AVAILABLE_FPWD], 1),(IF(MOD(C364, 12)=0,J364*INDEX(extract[FREE_PWD_PERCENT], 1),0)))</f>
        <v>0</v>
      </c>
      <c r="O364">
        <f>IF((D364&lt;=INDEX(surr_charge_sch_0[POLICY_YEAR],COUNTA(surr_charge_sch_0[POLICY_YEAR]))),INDEX(surr_charge_sch_0[SURRENDER_CHARGE_PERCENT],MATCH(D364, surr_charge_sch_0[POLICY_YEAR])),INDEX(surr_charge_sch_0[SURRENDER_CHARGE_PERCENT],COUNTA(surr_charge_sch_0[SURRENDER_CHARGE_PERCENT])))</f>
        <v>0</v>
      </c>
      <c r="P364">
        <f t="shared" si="75"/>
        <v>0</v>
      </c>
      <c r="Q364">
        <f t="shared" si="76"/>
        <v>3225.1725049142983</v>
      </c>
      <c r="R364">
        <f t="shared" si="77"/>
        <v>0</v>
      </c>
      <c r="S364">
        <f t="shared" si="78"/>
        <v>3225.1725049142983</v>
      </c>
      <c r="T364">
        <f t="shared" si="79"/>
        <v>918.87907567418631</v>
      </c>
      <c r="U364">
        <f t="shared" si="80"/>
        <v>76064.228218587741</v>
      </c>
      <c r="V364">
        <f t="shared" si="81"/>
        <v>4144.076835464839</v>
      </c>
      <c r="W364">
        <f t="shared" si="82"/>
        <v>81127.184129726753</v>
      </c>
      <c r="X364">
        <f t="shared" si="83"/>
        <v>96310.79063983573</v>
      </c>
    </row>
    <row r="365" spans="1:24" x14ac:dyDescent="0.3">
      <c r="A365">
        <v>363</v>
      </c>
      <c r="B365">
        <f>IF(A365&gt;0,EOMONTH(B364,1),INDEX(extract[VALUATION_DATE], 1))</f>
        <v>56339</v>
      </c>
      <c r="C365">
        <f>IF(A365=0,DAYS360(INDEX(extract[ISSUE_DATE], 1),B365)/30,C364+1)</f>
        <v>381</v>
      </c>
      <c r="D365">
        <f t="shared" si="70"/>
        <v>32</v>
      </c>
      <c r="E365">
        <f>INDEX(extract[ISSUE_AGE], 1)+D365-1</f>
        <v>79</v>
      </c>
      <c r="F365">
        <f>INDEX(mortality_0[PROBABILITY],MATCH(E365, mortality_0[AGE]))</f>
        <v>4.7335000000000002E-2</v>
      </c>
      <c r="G365">
        <f t="shared" si="71"/>
        <v>4.0328427134326272E-3</v>
      </c>
      <c r="H365">
        <f>INDEX(valuation_rate_0[rate],0+1)</f>
        <v>4.2500000000000003E-2</v>
      </c>
      <c r="I365">
        <f t="shared" si="72"/>
        <v>0.28392201903232822</v>
      </c>
      <c r="J365">
        <f>IF(A365&gt;0,J364+L364-M364-N364,INDEX(extract[FUND_VALUE], 1))</f>
        <v>3214.8412949964591</v>
      </c>
      <c r="K365">
        <f>IF((B365&lt;INDEX(extract[GUARANTEE_END], 1)),INDEX(extract[CURRENT_RATE], 1),INDEX(extract[MINIMUM_RATE], 1))</f>
        <v>0.01</v>
      </c>
      <c r="L365">
        <f t="shared" si="73"/>
        <v>2.6668333857735367</v>
      </c>
      <c r="M365">
        <f t="shared" si="74"/>
        <v>12.96494929136878</v>
      </c>
      <c r="N365">
        <f>IF((A365=0),INDEX(extract[AVAILABLE_FPWD], 1),(IF(MOD(C365, 12)=0,J365*INDEX(extract[FREE_PWD_PERCENT], 1),0)))</f>
        <v>0</v>
      </c>
      <c r="O365">
        <f>IF((D365&lt;=INDEX(surr_charge_sch_0[POLICY_YEAR],COUNTA(surr_charge_sch_0[POLICY_YEAR]))),INDEX(surr_charge_sch_0[SURRENDER_CHARGE_PERCENT],MATCH(D365, surr_charge_sch_0[POLICY_YEAR])),INDEX(surr_charge_sch_0[SURRENDER_CHARGE_PERCENT],COUNTA(surr_charge_sch_0[SURRENDER_CHARGE_PERCENT])))</f>
        <v>0</v>
      </c>
      <c r="P365">
        <f t="shared" si="75"/>
        <v>0</v>
      </c>
      <c r="Q365">
        <f t="shared" si="76"/>
        <v>3214.8412949964591</v>
      </c>
      <c r="R365">
        <f t="shared" si="77"/>
        <v>0</v>
      </c>
      <c r="S365">
        <f t="shared" si="78"/>
        <v>3214.8412949964591</v>
      </c>
      <c r="T365">
        <f t="shared" si="79"/>
        <v>912.76423134389938</v>
      </c>
      <c r="U365">
        <f t="shared" si="80"/>
        <v>76064.228218587741</v>
      </c>
      <c r="V365">
        <f t="shared" si="81"/>
        <v>4147.7825302496976</v>
      </c>
      <c r="W365">
        <f t="shared" si="82"/>
        <v>81124.774980181333</v>
      </c>
      <c r="X365">
        <f t="shared" si="83"/>
        <v>96310.79063983573</v>
      </c>
    </row>
    <row r="366" spans="1:24" x14ac:dyDescent="0.3">
      <c r="A366">
        <v>364</v>
      </c>
      <c r="B366">
        <f>IF(A366&gt;0,EOMONTH(B365,1),INDEX(extract[VALUATION_DATE], 1))</f>
        <v>56369</v>
      </c>
      <c r="C366">
        <f>IF(A366=0,DAYS360(INDEX(extract[ISSUE_DATE], 1),B366)/30,C365+1)</f>
        <v>382</v>
      </c>
      <c r="D366">
        <f t="shared" si="70"/>
        <v>32</v>
      </c>
      <c r="E366">
        <f>INDEX(extract[ISSUE_AGE], 1)+D366-1</f>
        <v>79</v>
      </c>
      <c r="F366">
        <f>INDEX(mortality_0[PROBABILITY],MATCH(E366, mortality_0[AGE]))</f>
        <v>4.7335000000000002E-2</v>
      </c>
      <c r="G366">
        <f t="shared" si="71"/>
        <v>4.0328427134326272E-3</v>
      </c>
      <c r="H366">
        <f>INDEX(valuation_rate_0[rate],0+1)</f>
        <v>4.2500000000000003E-2</v>
      </c>
      <c r="I366">
        <f t="shared" si="72"/>
        <v>0.28293894906749839</v>
      </c>
      <c r="J366">
        <f>IF(A366&gt;0,J365+L365-M365-N365,INDEX(extract[FUND_VALUE], 1))</f>
        <v>3204.5431790908638</v>
      </c>
      <c r="K366">
        <f>IF((B366&lt;INDEX(extract[GUARANTEE_END], 1)),INDEX(extract[CURRENT_RATE], 1),INDEX(extract[MINIMUM_RATE], 1))</f>
        <v>0.01</v>
      </c>
      <c r="L366">
        <f t="shared" si="73"/>
        <v>2.658290706123891</v>
      </c>
      <c r="M366">
        <f t="shared" si="74"/>
        <v>12.923418609676817</v>
      </c>
      <c r="N366">
        <f>IF((A366=0),INDEX(extract[AVAILABLE_FPWD], 1),(IF(MOD(C366, 12)=0,J366*INDEX(extract[FREE_PWD_PERCENT], 1),0)))</f>
        <v>0</v>
      </c>
      <c r="O366">
        <f>IF((D366&lt;=INDEX(surr_charge_sch_0[POLICY_YEAR],COUNTA(surr_charge_sch_0[POLICY_YEAR]))),INDEX(surr_charge_sch_0[SURRENDER_CHARGE_PERCENT],MATCH(D366, surr_charge_sch_0[POLICY_YEAR])),INDEX(surr_charge_sch_0[SURRENDER_CHARGE_PERCENT],COUNTA(surr_charge_sch_0[SURRENDER_CHARGE_PERCENT])))</f>
        <v>0</v>
      </c>
      <c r="P366">
        <f t="shared" si="75"/>
        <v>0</v>
      </c>
      <c r="Q366">
        <f t="shared" si="76"/>
        <v>3204.5431790908638</v>
      </c>
      <c r="R366">
        <f t="shared" si="77"/>
        <v>0</v>
      </c>
      <c r="S366">
        <f t="shared" si="78"/>
        <v>3204.5431790908638</v>
      </c>
      <c r="T366">
        <f t="shared" si="79"/>
        <v>906.69007933338924</v>
      </c>
      <c r="U366">
        <f t="shared" si="80"/>
        <v>76064.228218587741</v>
      </c>
      <c r="V366">
        <f t="shared" si="81"/>
        <v>4151.4635648291551</v>
      </c>
      <c r="W366">
        <f t="shared" si="82"/>
        <v>81122.381862750291</v>
      </c>
      <c r="X366">
        <f t="shared" si="83"/>
        <v>96310.79063983573</v>
      </c>
    </row>
    <row r="367" spans="1:24" x14ac:dyDescent="0.3">
      <c r="A367">
        <v>365</v>
      </c>
      <c r="B367">
        <f>IF(A367&gt;0,EOMONTH(B366,1),INDEX(extract[VALUATION_DATE], 1))</f>
        <v>56400</v>
      </c>
      <c r="C367">
        <f>IF(A367=0,DAYS360(INDEX(extract[ISSUE_DATE], 1),B367)/30,C366+1)</f>
        <v>383</v>
      </c>
      <c r="D367">
        <f t="shared" si="70"/>
        <v>32</v>
      </c>
      <c r="E367">
        <f>INDEX(extract[ISSUE_AGE], 1)+D367-1</f>
        <v>79</v>
      </c>
      <c r="F367">
        <f>INDEX(mortality_0[PROBABILITY],MATCH(E367, mortality_0[AGE]))</f>
        <v>4.7335000000000002E-2</v>
      </c>
      <c r="G367">
        <f t="shared" si="71"/>
        <v>4.0328427134326272E-3</v>
      </c>
      <c r="H367">
        <f>INDEX(valuation_rate_0[rate],0+1)</f>
        <v>4.2500000000000003E-2</v>
      </c>
      <c r="I367">
        <f t="shared" si="72"/>
        <v>0.28195928294770684</v>
      </c>
      <c r="J367">
        <f>IF(A367&gt;0,J366+L366-M366-N366,INDEX(extract[FUND_VALUE], 1))</f>
        <v>3194.2780511873107</v>
      </c>
      <c r="K367">
        <f>IF((B367&lt;INDEX(extract[GUARANTEE_END], 1)),INDEX(extract[CURRENT_RATE], 1),INDEX(extract[MINIMUM_RATE], 1))</f>
        <v>0.01</v>
      </c>
      <c r="L367">
        <f t="shared" si="73"/>
        <v>2.6497753912792557</v>
      </c>
      <c r="M367">
        <f t="shared" si="74"/>
        <v>12.882020963408518</v>
      </c>
      <c r="N367">
        <f>IF((A367=0),INDEX(extract[AVAILABLE_FPWD], 1),(IF(MOD(C367, 12)=0,J367*INDEX(extract[FREE_PWD_PERCENT], 1),0)))</f>
        <v>0</v>
      </c>
      <c r="O367">
        <f>IF((D367&lt;=INDEX(surr_charge_sch_0[POLICY_YEAR],COUNTA(surr_charge_sch_0[POLICY_YEAR]))),INDEX(surr_charge_sch_0[SURRENDER_CHARGE_PERCENT],MATCH(D367, surr_charge_sch_0[POLICY_YEAR])),INDEX(surr_charge_sch_0[SURRENDER_CHARGE_PERCENT],COUNTA(surr_charge_sch_0[SURRENDER_CHARGE_PERCENT])))</f>
        <v>0</v>
      </c>
      <c r="P367">
        <f t="shared" si="75"/>
        <v>0</v>
      </c>
      <c r="Q367">
        <f t="shared" si="76"/>
        <v>3194.2780511873107</v>
      </c>
      <c r="R367">
        <f t="shared" si="77"/>
        <v>0</v>
      </c>
      <c r="S367">
        <f t="shared" si="78"/>
        <v>3194.2780511873107</v>
      </c>
      <c r="T367">
        <f t="shared" si="79"/>
        <v>900.65634884837255</v>
      </c>
      <c r="U367">
        <f t="shared" si="80"/>
        <v>76064.228218587741</v>
      </c>
      <c r="V367">
        <f t="shared" si="81"/>
        <v>4155.1201033089365</v>
      </c>
      <c r="W367">
        <f t="shared" si="82"/>
        <v>81120.004670745038</v>
      </c>
      <c r="X367">
        <f t="shared" si="83"/>
        <v>96310.79063983573</v>
      </c>
    </row>
    <row r="368" spans="1:24" x14ac:dyDescent="0.3">
      <c r="A368">
        <v>366</v>
      </c>
      <c r="B368">
        <f>IF(A368&gt;0,EOMONTH(B367,1),INDEX(extract[VALUATION_DATE], 1))</f>
        <v>56430</v>
      </c>
      <c r="C368">
        <f>IF(A368=0,DAYS360(INDEX(extract[ISSUE_DATE], 1),B368)/30,C367+1)</f>
        <v>384</v>
      </c>
      <c r="D368">
        <f t="shared" si="70"/>
        <v>33</v>
      </c>
      <c r="E368">
        <f>INDEX(extract[ISSUE_AGE], 1)+D368-1</f>
        <v>80</v>
      </c>
      <c r="F368">
        <f>INDEX(mortality_0[PROBABILITY],MATCH(E368, mortality_0[AGE]))</f>
        <v>5.2257999999999999E-2</v>
      </c>
      <c r="G368">
        <f t="shared" si="71"/>
        <v>4.4627593019125333E-3</v>
      </c>
      <c r="H368">
        <f>INDEX(valuation_rate_0[rate],0+1)</f>
        <v>4.2500000000000003E-2</v>
      </c>
      <c r="I368">
        <f t="shared" si="72"/>
        <v>0.28098300888726035</v>
      </c>
      <c r="J368">
        <f>IF(A368&gt;0,J367+L367-M367-N367,INDEX(extract[FUND_VALUE], 1))</f>
        <v>3184.0458056151811</v>
      </c>
      <c r="K368">
        <f>IF((B368&lt;INDEX(extract[GUARANTEE_END], 1)),INDEX(extract[CURRENT_RATE], 1),INDEX(extract[MINIMUM_RATE], 1))</f>
        <v>0.01</v>
      </c>
      <c r="L368">
        <f t="shared" si="73"/>
        <v>2.6412873535818244</v>
      </c>
      <c r="M368">
        <f t="shared" si="74"/>
        <v>14.209630036724736</v>
      </c>
      <c r="N368">
        <f>IF((A368=0),INDEX(extract[AVAILABLE_FPWD], 1),(IF(MOD(C368, 12)=0,J368*INDEX(extract[FREE_PWD_PERCENT], 1),0)))</f>
        <v>318.40458056151812</v>
      </c>
      <c r="O368">
        <f>IF((D368&lt;=INDEX(surr_charge_sch_0[POLICY_YEAR],COUNTA(surr_charge_sch_0[POLICY_YEAR]))),INDEX(surr_charge_sch_0[SURRENDER_CHARGE_PERCENT],MATCH(D368, surr_charge_sch_0[POLICY_YEAR])),INDEX(surr_charge_sch_0[SURRENDER_CHARGE_PERCENT],COUNTA(surr_charge_sch_0[SURRENDER_CHARGE_PERCENT])))</f>
        <v>0</v>
      </c>
      <c r="P368">
        <f t="shared" si="75"/>
        <v>318.40458056151812</v>
      </c>
      <c r="Q368">
        <f t="shared" si="76"/>
        <v>2865.6412250536628</v>
      </c>
      <c r="R368">
        <f t="shared" si="77"/>
        <v>0</v>
      </c>
      <c r="S368">
        <f t="shared" si="78"/>
        <v>3184.0458056151811</v>
      </c>
      <c r="T368">
        <f t="shared" si="79"/>
        <v>894.66277089661446</v>
      </c>
      <c r="U368">
        <f t="shared" si="80"/>
        <v>76064.228218587741</v>
      </c>
      <c r="V368">
        <f t="shared" si="81"/>
        <v>4158.7523087026966</v>
      </c>
      <c r="W368">
        <f t="shared" si="82"/>
        <v>81117.643298187046</v>
      </c>
      <c r="X368">
        <f t="shared" si="83"/>
        <v>96310.79063983573</v>
      </c>
    </row>
    <row r="369" spans="1:24" x14ac:dyDescent="0.3">
      <c r="A369">
        <v>367</v>
      </c>
      <c r="B369">
        <f>IF(A369&gt;0,EOMONTH(B368,1),INDEX(extract[VALUATION_DATE], 1))</f>
        <v>56461</v>
      </c>
      <c r="C369">
        <f>IF(A369=0,DAYS360(INDEX(extract[ISSUE_DATE], 1),B369)/30,C368+1)</f>
        <v>385</v>
      </c>
      <c r="D369">
        <f t="shared" si="70"/>
        <v>33</v>
      </c>
      <c r="E369">
        <f>INDEX(extract[ISSUE_AGE], 1)+D369-1</f>
        <v>80</v>
      </c>
      <c r="F369">
        <f>INDEX(mortality_0[PROBABILITY],MATCH(E369, mortality_0[AGE]))</f>
        <v>5.2257999999999999E-2</v>
      </c>
      <c r="G369">
        <f t="shared" si="71"/>
        <v>4.4627593019125333E-3</v>
      </c>
      <c r="H369">
        <f>INDEX(valuation_rate_0[rate],0+1)</f>
        <v>4.2500000000000003E-2</v>
      </c>
      <c r="I369">
        <f t="shared" si="72"/>
        <v>0.28001011514127322</v>
      </c>
      <c r="J369">
        <f>IF(A369&gt;0,J368+L368-M368-N368,INDEX(extract[FUND_VALUE], 1))</f>
        <v>2854.0728823705199</v>
      </c>
      <c r="K369">
        <f>IF((B369&lt;INDEX(extract[GUARANTEE_END], 1)),INDEX(extract[CURRENT_RATE], 1),INDEX(extract[MINIMUM_RATE], 1))</f>
        <v>0.01</v>
      </c>
      <c r="L369">
        <f t="shared" si="73"/>
        <v>2.367562237048157</v>
      </c>
      <c r="M369">
        <f t="shared" si="74"/>
        <v>12.737040304135354</v>
      </c>
      <c r="N369">
        <f>IF((A369=0),INDEX(extract[AVAILABLE_FPWD], 1),(IF(MOD(C369, 12)=0,J369*INDEX(extract[FREE_PWD_PERCENT], 1),0)))</f>
        <v>0</v>
      </c>
      <c r="O369">
        <f>IF((D369&lt;=INDEX(surr_charge_sch_0[POLICY_YEAR],COUNTA(surr_charge_sch_0[POLICY_YEAR]))),INDEX(surr_charge_sch_0[SURRENDER_CHARGE_PERCENT],MATCH(D369, surr_charge_sch_0[POLICY_YEAR])),INDEX(surr_charge_sch_0[SURRENDER_CHARGE_PERCENT],COUNTA(surr_charge_sch_0[SURRENDER_CHARGE_PERCENT])))</f>
        <v>0</v>
      </c>
      <c r="P369">
        <f t="shared" si="75"/>
        <v>0</v>
      </c>
      <c r="Q369">
        <f t="shared" si="76"/>
        <v>2854.0728823705199</v>
      </c>
      <c r="R369">
        <f t="shared" si="77"/>
        <v>0</v>
      </c>
      <c r="S369">
        <f t="shared" si="78"/>
        <v>2854.0728823705199</v>
      </c>
      <c r="T369">
        <f t="shared" si="79"/>
        <v>799.16927641415487</v>
      </c>
      <c r="U369">
        <f t="shared" si="80"/>
        <v>76153.69449567741</v>
      </c>
      <c r="V369">
        <f t="shared" si="81"/>
        <v>4162.7449733055901</v>
      </c>
      <c r="W369">
        <f t="shared" si="82"/>
        <v>81115.608745397141</v>
      </c>
      <c r="X369">
        <f t="shared" si="83"/>
        <v>96310.79063983573</v>
      </c>
    </row>
    <row r="370" spans="1:24" x14ac:dyDescent="0.3">
      <c r="A370">
        <v>368</v>
      </c>
      <c r="B370">
        <f>IF(A370&gt;0,EOMONTH(B369,1),INDEX(extract[VALUATION_DATE], 1))</f>
        <v>56492</v>
      </c>
      <c r="C370">
        <f>IF(A370=0,DAYS360(INDEX(extract[ISSUE_DATE], 1),B370)/30,C369+1)</f>
        <v>386</v>
      </c>
      <c r="D370">
        <f t="shared" si="70"/>
        <v>33</v>
      </c>
      <c r="E370">
        <f>INDEX(extract[ISSUE_AGE], 1)+D370-1</f>
        <v>80</v>
      </c>
      <c r="F370">
        <f>INDEX(mortality_0[PROBABILITY],MATCH(E370, mortality_0[AGE]))</f>
        <v>5.2257999999999999E-2</v>
      </c>
      <c r="G370">
        <f t="shared" si="71"/>
        <v>4.4627593019125333E-3</v>
      </c>
      <c r="H370">
        <f>INDEX(valuation_rate_0[rate],0+1)</f>
        <v>4.2500000000000003E-2</v>
      </c>
      <c r="I370">
        <f t="shared" si="72"/>
        <v>0.27904059000552606</v>
      </c>
      <c r="J370">
        <f>IF(A370&gt;0,J369+L369-M369-N369,INDEX(extract[FUND_VALUE], 1))</f>
        <v>2843.7034043034328</v>
      </c>
      <c r="K370">
        <f>IF((B370&lt;INDEX(extract[GUARANTEE_END], 1)),INDEX(extract[CURRENT_RATE], 1),INDEX(extract[MINIMUM_RATE], 1))</f>
        <v>0.01</v>
      </c>
      <c r="L370">
        <f t="shared" si="73"/>
        <v>2.3589603597656317</v>
      </c>
      <c r="M370">
        <f t="shared" si="74"/>
        <v>12.690763819435482</v>
      </c>
      <c r="N370">
        <f>IF((A370=0),INDEX(extract[AVAILABLE_FPWD], 1),(IF(MOD(C370, 12)=0,J370*INDEX(extract[FREE_PWD_PERCENT], 1),0)))</f>
        <v>0</v>
      </c>
      <c r="O370">
        <f>IF((D370&lt;=INDEX(surr_charge_sch_0[POLICY_YEAR],COUNTA(surr_charge_sch_0[POLICY_YEAR]))),INDEX(surr_charge_sch_0[SURRENDER_CHARGE_PERCENT],MATCH(D370, surr_charge_sch_0[POLICY_YEAR])),INDEX(surr_charge_sch_0[SURRENDER_CHARGE_PERCENT],COUNTA(surr_charge_sch_0[SURRENDER_CHARGE_PERCENT])))</f>
        <v>0</v>
      </c>
      <c r="P370">
        <f t="shared" si="75"/>
        <v>0</v>
      </c>
      <c r="Q370">
        <f t="shared" si="76"/>
        <v>2843.7034043034328</v>
      </c>
      <c r="R370">
        <f t="shared" si="77"/>
        <v>0</v>
      </c>
      <c r="S370">
        <f t="shared" si="78"/>
        <v>2843.7034043034328</v>
      </c>
      <c r="T370">
        <f t="shared" si="79"/>
        <v>793.50867573755284</v>
      </c>
      <c r="U370">
        <f t="shared" si="80"/>
        <v>76153.69449567741</v>
      </c>
      <c r="V370">
        <f t="shared" si="81"/>
        <v>4166.3114734277096</v>
      </c>
      <c r="W370">
        <f t="shared" si="82"/>
        <v>81113.514644842668</v>
      </c>
      <c r="X370">
        <f t="shared" si="83"/>
        <v>96310.79063983573</v>
      </c>
    </row>
    <row r="371" spans="1:24" x14ac:dyDescent="0.3">
      <c r="A371">
        <v>369</v>
      </c>
      <c r="B371">
        <f>IF(A371&gt;0,EOMONTH(B370,1),INDEX(extract[VALUATION_DATE], 1))</f>
        <v>56522</v>
      </c>
      <c r="C371">
        <f>IF(A371=0,DAYS360(INDEX(extract[ISSUE_DATE], 1),B371)/30,C370+1)</f>
        <v>387</v>
      </c>
      <c r="D371">
        <f t="shared" si="70"/>
        <v>33</v>
      </c>
      <c r="E371">
        <f>INDEX(extract[ISSUE_AGE], 1)+D371-1</f>
        <v>80</v>
      </c>
      <c r="F371">
        <f>INDEX(mortality_0[PROBABILITY],MATCH(E371, mortality_0[AGE]))</f>
        <v>5.2257999999999999E-2</v>
      </c>
      <c r="G371">
        <f t="shared" si="71"/>
        <v>4.4627593019125333E-3</v>
      </c>
      <c r="H371">
        <f>INDEX(valuation_rate_0[rate],0+1)</f>
        <v>4.2500000000000003E-2</v>
      </c>
      <c r="I371">
        <f t="shared" si="72"/>
        <v>0.2780744218163248</v>
      </c>
      <c r="J371">
        <f>IF(A371&gt;0,J370+L370-M370-N370,INDEX(extract[FUND_VALUE], 1))</f>
        <v>2833.3716008437627</v>
      </c>
      <c r="K371">
        <f>IF((B371&lt;INDEX(extract[GUARANTEE_END], 1)),INDEX(extract[CURRENT_RATE], 1),INDEX(extract[MINIMUM_RATE], 1))</f>
        <v>0.01</v>
      </c>
      <c r="L371">
        <f t="shared" si="73"/>
        <v>2.3503897350059018</v>
      </c>
      <c r="M371">
        <f t="shared" si="74"/>
        <v>12.644655467440307</v>
      </c>
      <c r="N371">
        <f>IF((A371=0),INDEX(extract[AVAILABLE_FPWD], 1),(IF(MOD(C371, 12)=0,J371*INDEX(extract[FREE_PWD_PERCENT], 1),0)))</f>
        <v>0</v>
      </c>
      <c r="O371">
        <f>IF((D371&lt;=INDEX(surr_charge_sch_0[POLICY_YEAR],COUNTA(surr_charge_sch_0[POLICY_YEAR]))),INDEX(surr_charge_sch_0[SURRENDER_CHARGE_PERCENT],MATCH(D371, surr_charge_sch_0[POLICY_YEAR])),INDEX(surr_charge_sch_0[SURRENDER_CHARGE_PERCENT],COUNTA(surr_charge_sch_0[SURRENDER_CHARGE_PERCENT])))</f>
        <v>0</v>
      </c>
      <c r="P371">
        <f t="shared" si="75"/>
        <v>0</v>
      </c>
      <c r="Q371">
        <f t="shared" si="76"/>
        <v>2833.3716008437627</v>
      </c>
      <c r="R371">
        <f t="shared" si="77"/>
        <v>0</v>
      </c>
      <c r="S371">
        <f t="shared" si="78"/>
        <v>2833.3716008437627</v>
      </c>
      <c r="T371">
        <f t="shared" si="79"/>
        <v>787.88816969542393</v>
      </c>
      <c r="U371">
        <f t="shared" si="80"/>
        <v>76153.69449567741</v>
      </c>
      <c r="V371">
        <f t="shared" si="81"/>
        <v>4169.8527116515061</v>
      </c>
      <c r="W371">
        <f t="shared" si="82"/>
        <v>81111.435377024332</v>
      </c>
      <c r="X371">
        <f t="shared" si="83"/>
        <v>96310.79063983573</v>
      </c>
    </row>
    <row r="372" spans="1:24" x14ac:dyDescent="0.3">
      <c r="A372">
        <v>370</v>
      </c>
      <c r="B372">
        <f>IF(A372&gt;0,EOMONTH(B371,1),INDEX(extract[VALUATION_DATE], 1))</f>
        <v>56553</v>
      </c>
      <c r="C372">
        <f>IF(A372=0,DAYS360(INDEX(extract[ISSUE_DATE], 1),B372)/30,C371+1)</f>
        <v>388</v>
      </c>
      <c r="D372">
        <f t="shared" si="70"/>
        <v>33</v>
      </c>
      <c r="E372">
        <f>INDEX(extract[ISSUE_AGE], 1)+D372-1</f>
        <v>80</v>
      </c>
      <c r="F372">
        <f>INDEX(mortality_0[PROBABILITY],MATCH(E372, mortality_0[AGE]))</f>
        <v>5.2257999999999999E-2</v>
      </c>
      <c r="G372">
        <f t="shared" si="71"/>
        <v>4.4627593019125333E-3</v>
      </c>
      <c r="H372">
        <f>INDEX(valuation_rate_0[rate],0+1)</f>
        <v>4.2500000000000003E-2</v>
      </c>
      <c r="I372">
        <f t="shared" si="72"/>
        <v>0.27711159895036058</v>
      </c>
      <c r="J372">
        <f>IF(A372&gt;0,J371+L371-M371-N371,INDEX(extract[FUND_VALUE], 1))</f>
        <v>2823.0773351113285</v>
      </c>
      <c r="K372">
        <f>IF((B372&lt;INDEX(extract[GUARANTEE_END], 1)),INDEX(extract[CURRENT_RATE], 1),INDEX(extract[MINIMUM_RATE], 1))</f>
        <v>0.01</v>
      </c>
      <c r="L372">
        <f t="shared" si="73"/>
        <v>2.3418502492216402</v>
      </c>
      <c r="M372">
        <f t="shared" si="74"/>
        <v>12.598714637286527</v>
      </c>
      <c r="N372">
        <f>IF((A372=0),INDEX(extract[AVAILABLE_FPWD], 1),(IF(MOD(C372, 12)=0,J372*INDEX(extract[FREE_PWD_PERCENT], 1),0)))</f>
        <v>0</v>
      </c>
      <c r="O372">
        <f>IF((D372&lt;=INDEX(surr_charge_sch_0[POLICY_YEAR],COUNTA(surr_charge_sch_0[POLICY_YEAR]))),INDEX(surr_charge_sch_0[SURRENDER_CHARGE_PERCENT],MATCH(D372, surr_charge_sch_0[POLICY_YEAR])),INDEX(surr_charge_sch_0[SURRENDER_CHARGE_PERCENT],COUNTA(surr_charge_sch_0[SURRENDER_CHARGE_PERCENT])))</f>
        <v>0</v>
      </c>
      <c r="P372">
        <f t="shared" si="75"/>
        <v>0</v>
      </c>
      <c r="Q372">
        <f t="shared" si="76"/>
        <v>2823.0773351113285</v>
      </c>
      <c r="R372">
        <f t="shared" si="77"/>
        <v>0</v>
      </c>
      <c r="S372">
        <f t="shared" si="78"/>
        <v>2823.0773351113285</v>
      </c>
      <c r="T372">
        <f t="shared" si="79"/>
        <v>782.30747429322321</v>
      </c>
      <c r="U372">
        <f t="shared" si="80"/>
        <v>76153.69449567741</v>
      </c>
      <c r="V372">
        <f t="shared" si="81"/>
        <v>4173.3688669096809</v>
      </c>
      <c r="W372">
        <f t="shared" si="82"/>
        <v>81109.37083688032</v>
      </c>
      <c r="X372">
        <f t="shared" si="83"/>
        <v>96310.79063983573</v>
      </c>
    </row>
    <row r="373" spans="1:24" x14ac:dyDescent="0.3">
      <c r="A373">
        <v>371</v>
      </c>
      <c r="B373">
        <f>IF(A373&gt;0,EOMONTH(B372,1),INDEX(extract[VALUATION_DATE], 1))</f>
        <v>56583</v>
      </c>
      <c r="C373">
        <f>IF(A373=0,DAYS360(INDEX(extract[ISSUE_DATE], 1),B373)/30,C372+1)</f>
        <v>389</v>
      </c>
      <c r="D373">
        <f t="shared" si="70"/>
        <v>33</v>
      </c>
      <c r="E373">
        <f>INDEX(extract[ISSUE_AGE], 1)+D373-1</f>
        <v>80</v>
      </c>
      <c r="F373">
        <f>INDEX(mortality_0[PROBABILITY],MATCH(E373, mortality_0[AGE]))</f>
        <v>5.2257999999999999E-2</v>
      </c>
      <c r="G373">
        <f t="shared" si="71"/>
        <v>4.4627593019125333E-3</v>
      </c>
      <c r="H373">
        <f>INDEX(valuation_rate_0[rate],0+1)</f>
        <v>4.2500000000000003E-2</v>
      </c>
      <c r="I373">
        <f t="shared" si="72"/>
        <v>0.27615210982456984</v>
      </c>
      <c r="J373">
        <f>IF(A373&gt;0,J372+L372-M372-N372,INDEX(extract[FUND_VALUE], 1))</f>
        <v>2812.820470723264</v>
      </c>
      <c r="K373">
        <f>IF((B373&lt;INDEX(extract[GUARANTEE_END], 1)),INDEX(extract[CURRENT_RATE], 1),INDEX(extract[MINIMUM_RATE], 1))</f>
        <v>0.01</v>
      </c>
      <c r="L373">
        <f t="shared" si="73"/>
        <v>2.3333417892780606</v>
      </c>
      <c r="M373">
        <f t="shared" si="74"/>
        <v>12.552940720330238</v>
      </c>
      <c r="N373">
        <f>IF((A373=0),INDEX(extract[AVAILABLE_FPWD], 1),(IF(MOD(C373, 12)=0,J373*INDEX(extract[FREE_PWD_PERCENT], 1),0)))</f>
        <v>0</v>
      </c>
      <c r="O373">
        <f>IF((D373&lt;=INDEX(surr_charge_sch_0[POLICY_YEAR],COUNTA(surr_charge_sch_0[POLICY_YEAR]))),INDEX(surr_charge_sch_0[SURRENDER_CHARGE_PERCENT],MATCH(D373, surr_charge_sch_0[POLICY_YEAR])),INDEX(surr_charge_sch_0[SURRENDER_CHARGE_PERCENT],COUNTA(surr_charge_sch_0[SURRENDER_CHARGE_PERCENT])))</f>
        <v>0</v>
      </c>
      <c r="P373">
        <f t="shared" si="75"/>
        <v>0</v>
      </c>
      <c r="Q373">
        <f t="shared" si="76"/>
        <v>2812.820470723264</v>
      </c>
      <c r="R373">
        <f t="shared" si="77"/>
        <v>0</v>
      </c>
      <c r="S373">
        <f t="shared" si="78"/>
        <v>2812.820470723264</v>
      </c>
      <c r="T373">
        <f t="shared" si="79"/>
        <v>776.76630754796906</v>
      </c>
      <c r="U373">
        <f t="shared" si="80"/>
        <v>76153.69449567741</v>
      </c>
      <c r="V373">
        <f t="shared" si="81"/>
        <v>4176.8601168675386</v>
      </c>
      <c r="W373">
        <f t="shared" si="82"/>
        <v>81107.320920092912</v>
      </c>
      <c r="X373">
        <f t="shared" si="83"/>
        <v>96310.79063983573</v>
      </c>
    </row>
    <row r="374" spans="1:24" x14ac:dyDescent="0.3">
      <c r="A374">
        <v>372</v>
      </c>
      <c r="B374">
        <f>IF(A374&gt;0,EOMONTH(B373,1),INDEX(extract[VALUATION_DATE], 1))</f>
        <v>56614</v>
      </c>
      <c r="C374">
        <f>IF(A374=0,DAYS360(INDEX(extract[ISSUE_DATE], 1),B374)/30,C373+1)</f>
        <v>390</v>
      </c>
      <c r="D374">
        <f t="shared" si="70"/>
        <v>33</v>
      </c>
      <c r="E374">
        <f>INDEX(extract[ISSUE_AGE], 1)+D374-1</f>
        <v>80</v>
      </c>
      <c r="F374">
        <f>INDEX(mortality_0[PROBABILITY],MATCH(E374, mortality_0[AGE]))</f>
        <v>5.2257999999999999E-2</v>
      </c>
      <c r="G374">
        <f t="shared" si="71"/>
        <v>4.4627593019125333E-3</v>
      </c>
      <c r="H374">
        <f>INDEX(valuation_rate_0[rate],0+1)</f>
        <v>4.2500000000000003E-2</v>
      </c>
      <c r="I374">
        <f t="shared" si="72"/>
        <v>0.27519594289599492</v>
      </c>
      <c r="J374">
        <f>IF(A374&gt;0,J373+L373-M373-N373,INDEX(extract[FUND_VALUE], 1))</f>
        <v>2802.6008717922118</v>
      </c>
      <c r="K374">
        <f>IF((B374&lt;INDEX(extract[GUARANTEE_END], 1)),INDEX(extract[CURRENT_RATE], 1),INDEX(extract[MINIMUM_RATE], 1))</f>
        <v>0.01</v>
      </c>
      <c r="L374">
        <f t="shared" si="73"/>
        <v>2.3248642424514219</v>
      </c>
      <c r="M374">
        <f t="shared" si="74"/>
        <v>12.507333110138868</v>
      </c>
      <c r="N374">
        <f>IF((A374=0),INDEX(extract[AVAILABLE_FPWD], 1),(IF(MOD(C374, 12)=0,J374*INDEX(extract[FREE_PWD_PERCENT], 1),0)))</f>
        <v>0</v>
      </c>
      <c r="O374">
        <f>IF((D374&lt;=INDEX(surr_charge_sch_0[POLICY_YEAR],COUNTA(surr_charge_sch_0[POLICY_YEAR]))),INDEX(surr_charge_sch_0[SURRENDER_CHARGE_PERCENT],MATCH(D374, surr_charge_sch_0[POLICY_YEAR])),INDEX(surr_charge_sch_0[SURRENDER_CHARGE_PERCENT],COUNTA(surr_charge_sch_0[SURRENDER_CHARGE_PERCENT])))</f>
        <v>0</v>
      </c>
      <c r="P374">
        <f t="shared" si="75"/>
        <v>0</v>
      </c>
      <c r="Q374">
        <f t="shared" si="76"/>
        <v>2802.6008717922118</v>
      </c>
      <c r="R374">
        <f t="shared" si="77"/>
        <v>0</v>
      </c>
      <c r="S374">
        <f t="shared" si="78"/>
        <v>2802.6008717922118</v>
      </c>
      <c r="T374">
        <f t="shared" si="79"/>
        <v>771.26438947399504</v>
      </c>
      <c r="U374">
        <f t="shared" si="80"/>
        <v>76153.69449567741</v>
      </c>
      <c r="V374">
        <f t="shared" si="81"/>
        <v>4180.3266379319602</v>
      </c>
      <c r="W374">
        <f t="shared" si="82"/>
        <v>81105.285523083352</v>
      </c>
      <c r="X374">
        <f t="shared" si="83"/>
        <v>96310.79063983573</v>
      </c>
    </row>
    <row r="375" spans="1:24" x14ac:dyDescent="0.3">
      <c r="A375">
        <v>373</v>
      </c>
      <c r="B375">
        <f>IF(A375&gt;0,EOMONTH(B374,1),INDEX(extract[VALUATION_DATE], 1))</f>
        <v>56645</v>
      </c>
      <c r="C375">
        <f>IF(A375=0,DAYS360(INDEX(extract[ISSUE_DATE], 1),B375)/30,C374+1)</f>
        <v>391</v>
      </c>
      <c r="D375">
        <f t="shared" si="70"/>
        <v>33</v>
      </c>
      <c r="E375">
        <f>INDEX(extract[ISSUE_AGE], 1)+D375-1</f>
        <v>80</v>
      </c>
      <c r="F375">
        <f>INDEX(mortality_0[PROBABILITY],MATCH(E375, mortality_0[AGE]))</f>
        <v>5.2257999999999999E-2</v>
      </c>
      <c r="G375">
        <f t="shared" si="71"/>
        <v>4.4627593019125333E-3</v>
      </c>
      <c r="H375">
        <f>INDEX(valuation_rate_0[rate],0+1)</f>
        <v>4.2500000000000003E-2</v>
      </c>
      <c r="I375">
        <f t="shared" si="72"/>
        <v>0.27424308666164532</v>
      </c>
      <c r="J375">
        <f>IF(A375&gt;0,J374+L374-M374-N374,INDEX(extract[FUND_VALUE], 1))</f>
        <v>2792.4184029245243</v>
      </c>
      <c r="K375">
        <f>IF((B375&lt;INDEX(extract[GUARANTEE_END], 1)),INDEX(extract[CURRENT_RATE], 1),INDEX(extract[MINIMUM_RATE], 1))</f>
        <v>0.01</v>
      </c>
      <c r="L375">
        <f t="shared" si="73"/>
        <v>2.3164174964275319</v>
      </c>
      <c r="M375">
        <f t="shared" si="74"/>
        <v>12.461891202483162</v>
      </c>
      <c r="N375">
        <f>IF((A375=0),INDEX(extract[AVAILABLE_FPWD], 1),(IF(MOD(C375, 12)=0,J375*INDEX(extract[FREE_PWD_PERCENT], 1),0)))</f>
        <v>0</v>
      </c>
      <c r="O375">
        <f>IF((D375&lt;=INDEX(surr_charge_sch_0[POLICY_YEAR],COUNTA(surr_charge_sch_0[POLICY_YEAR]))),INDEX(surr_charge_sch_0[SURRENDER_CHARGE_PERCENT],MATCH(D375, surr_charge_sch_0[POLICY_YEAR])),INDEX(surr_charge_sch_0[SURRENDER_CHARGE_PERCENT],COUNTA(surr_charge_sch_0[SURRENDER_CHARGE_PERCENT])))</f>
        <v>0</v>
      </c>
      <c r="P375">
        <f t="shared" si="75"/>
        <v>0</v>
      </c>
      <c r="Q375">
        <f t="shared" si="76"/>
        <v>2792.4184029245243</v>
      </c>
      <c r="R375">
        <f t="shared" si="77"/>
        <v>0</v>
      </c>
      <c r="S375">
        <f t="shared" si="78"/>
        <v>2792.4184029245243</v>
      </c>
      <c r="T375">
        <f t="shared" si="79"/>
        <v>765.80144206880357</v>
      </c>
      <c r="U375">
        <f t="shared" si="80"/>
        <v>76153.69449567741</v>
      </c>
      <c r="V375">
        <f t="shared" si="81"/>
        <v>4183.7686052603194</v>
      </c>
      <c r="W375">
        <f t="shared" si="82"/>
        <v>81103.264543006531</v>
      </c>
      <c r="X375">
        <f t="shared" si="83"/>
        <v>96310.79063983573</v>
      </c>
    </row>
    <row r="376" spans="1:24" x14ac:dyDescent="0.3">
      <c r="A376">
        <v>374</v>
      </c>
      <c r="B376">
        <f>IF(A376&gt;0,EOMONTH(B375,1),INDEX(extract[VALUATION_DATE], 1))</f>
        <v>56673</v>
      </c>
      <c r="C376">
        <f>IF(A376=0,DAYS360(INDEX(extract[ISSUE_DATE], 1),B376)/30,C375+1)</f>
        <v>392</v>
      </c>
      <c r="D376">
        <f t="shared" si="70"/>
        <v>33</v>
      </c>
      <c r="E376">
        <f>INDEX(extract[ISSUE_AGE], 1)+D376-1</f>
        <v>80</v>
      </c>
      <c r="F376">
        <f>INDEX(mortality_0[PROBABILITY],MATCH(E376, mortality_0[AGE]))</f>
        <v>5.2257999999999999E-2</v>
      </c>
      <c r="G376">
        <f t="shared" si="71"/>
        <v>4.4627593019125333E-3</v>
      </c>
      <c r="H376">
        <f>INDEX(valuation_rate_0[rate],0+1)</f>
        <v>4.2500000000000003E-2</v>
      </c>
      <c r="I376">
        <f t="shared" si="72"/>
        <v>0.27329352965835918</v>
      </c>
      <c r="J376">
        <f>IF(A376&gt;0,J375+L375-M375-N375,INDEX(extract[FUND_VALUE], 1))</f>
        <v>2782.272929218469</v>
      </c>
      <c r="K376">
        <f>IF((B376&lt;INDEX(extract[GUARANTEE_END], 1)),INDEX(extract[CURRENT_RATE], 1),INDEX(extract[MINIMUM_RATE], 1))</f>
        <v>0.01</v>
      </c>
      <c r="L376">
        <f t="shared" si="73"/>
        <v>2.3080014393002619</v>
      </c>
      <c r="M376">
        <f t="shared" si="74"/>
        <v>12.416614395329153</v>
      </c>
      <c r="N376">
        <f>IF((A376=0),INDEX(extract[AVAILABLE_FPWD], 1),(IF(MOD(C376, 12)=0,J376*INDEX(extract[FREE_PWD_PERCENT], 1),0)))</f>
        <v>0</v>
      </c>
      <c r="O376">
        <f>IF((D376&lt;=INDEX(surr_charge_sch_0[POLICY_YEAR],COUNTA(surr_charge_sch_0[POLICY_YEAR]))),INDEX(surr_charge_sch_0[SURRENDER_CHARGE_PERCENT],MATCH(D376, surr_charge_sch_0[POLICY_YEAR])),INDEX(surr_charge_sch_0[SURRENDER_CHARGE_PERCENT],COUNTA(surr_charge_sch_0[SURRENDER_CHARGE_PERCENT])))</f>
        <v>0</v>
      </c>
      <c r="P376">
        <f t="shared" si="75"/>
        <v>0</v>
      </c>
      <c r="Q376">
        <f t="shared" si="76"/>
        <v>2782.272929218469</v>
      </c>
      <c r="R376">
        <f t="shared" si="77"/>
        <v>0</v>
      </c>
      <c r="S376">
        <f t="shared" si="78"/>
        <v>2782.272929218469</v>
      </c>
      <c r="T376">
        <f t="shared" si="79"/>
        <v>760.37718929901757</v>
      </c>
      <c r="U376">
        <f t="shared" si="80"/>
        <v>76153.69449567741</v>
      </c>
      <c r="V376">
        <f t="shared" si="81"/>
        <v>4187.1861927693299</v>
      </c>
      <c r="W376">
        <f t="shared" si="82"/>
        <v>81101.257877745753</v>
      </c>
      <c r="X376">
        <f t="shared" si="83"/>
        <v>96310.79063983573</v>
      </c>
    </row>
    <row r="377" spans="1:24" x14ac:dyDescent="0.3">
      <c r="A377">
        <v>375</v>
      </c>
      <c r="B377">
        <f>IF(A377&gt;0,EOMONTH(B376,1),INDEX(extract[VALUATION_DATE], 1))</f>
        <v>56704</v>
      </c>
      <c r="C377">
        <f>IF(A377=0,DAYS360(INDEX(extract[ISSUE_DATE], 1),B377)/30,C376+1)</f>
        <v>393</v>
      </c>
      <c r="D377">
        <f t="shared" si="70"/>
        <v>33</v>
      </c>
      <c r="E377">
        <f>INDEX(extract[ISSUE_AGE], 1)+D377-1</f>
        <v>80</v>
      </c>
      <c r="F377">
        <f>INDEX(mortality_0[PROBABILITY],MATCH(E377, mortality_0[AGE]))</f>
        <v>5.2257999999999999E-2</v>
      </c>
      <c r="G377">
        <f t="shared" si="71"/>
        <v>4.4627593019125333E-3</v>
      </c>
      <c r="H377">
        <f>INDEX(valuation_rate_0[rate],0+1)</f>
        <v>4.2500000000000003E-2</v>
      </c>
      <c r="I377">
        <f t="shared" si="72"/>
        <v>0.27234726046266544</v>
      </c>
      <c r="J377">
        <f>IF(A377&gt;0,J376+L376-M376-N376,INDEX(extract[FUND_VALUE], 1))</f>
        <v>2772.16431626244</v>
      </c>
      <c r="K377">
        <f>IF((B377&lt;INDEX(extract[GUARANTEE_END], 1)),INDEX(extract[CURRENT_RATE], 1),INDEX(extract[MINIMUM_RATE], 1))</f>
        <v>0.01</v>
      </c>
      <c r="L377">
        <f t="shared" si="73"/>
        <v>2.2996159595700627</v>
      </c>
      <c r="M377">
        <f t="shared" si="74"/>
        <v>12.371502088830201</v>
      </c>
      <c r="N377">
        <f>IF((A377=0),INDEX(extract[AVAILABLE_FPWD], 1),(IF(MOD(C377, 12)=0,J377*INDEX(extract[FREE_PWD_PERCENT], 1),0)))</f>
        <v>0</v>
      </c>
      <c r="O377">
        <f>IF((D377&lt;=INDEX(surr_charge_sch_0[POLICY_YEAR],COUNTA(surr_charge_sch_0[POLICY_YEAR]))),INDEX(surr_charge_sch_0[SURRENDER_CHARGE_PERCENT],MATCH(D377, surr_charge_sch_0[POLICY_YEAR])),INDEX(surr_charge_sch_0[SURRENDER_CHARGE_PERCENT],COUNTA(surr_charge_sch_0[SURRENDER_CHARGE_PERCENT])))</f>
        <v>0</v>
      </c>
      <c r="P377">
        <f t="shared" si="75"/>
        <v>0</v>
      </c>
      <c r="Q377">
        <f t="shared" si="76"/>
        <v>2772.16431626244</v>
      </c>
      <c r="R377">
        <f t="shared" si="77"/>
        <v>0</v>
      </c>
      <c r="S377">
        <f t="shared" si="78"/>
        <v>2772.16431626244</v>
      </c>
      <c r="T377">
        <f t="shared" si="79"/>
        <v>754.9913570864336</v>
      </c>
      <c r="U377">
        <f t="shared" si="80"/>
        <v>76153.69449567741</v>
      </c>
      <c r="V377">
        <f t="shared" si="81"/>
        <v>4190.5795731438366</v>
      </c>
      <c r="W377">
        <f t="shared" si="82"/>
        <v>81099.265425907681</v>
      </c>
      <c r="X377">
        <f t="shared" si="83"/>
        <v>96310.79063983573</v>
      </c>
    </row>
    <row r="378" spans="1:24" x14ac:dyDescent="0.3">
      <c r="A378">
        <v>376</v>
      </c>
      <c r="B378">
        <f>IF(A378&gt;0,EOMONTH(B377,1),INDEX(extract[VALUATION_DATE], 1))</f>
        <v>56734</v>
      </c>
      <c r="C378">
        <f>IF(A378=0,DAYS360(INDEX(extract[ISSUE_DATE], 1),B378)/30,C377+1)</f>
        <v>394</v>
      </c>
      <c r="D378">
        <f t="shared" si="70"/>
        <v>33</v>
      </c>
      <c r="E378">
        <f>INDEX(extract[ISSUE_AGE], 1)+D378-1</f>
        <v>80</v>
      </c>
      <c r="F378">
        <f>INDEX(mortality_0[PROBABILITY],MATCH(E378, mortality_0[AGE]))</f>
        <v>5.2257999999999999E-2</v>
      </c>
      <c r="G378">
        <f t="shared" si="71"/>
        <v>4.4627593019125333E-3</v>
      </c>
      <c r="H378">
        <f>INDEX(valuation_rate_0[rate],0+1)</f>
        <v>4.2500000000000003E-2</v>
      </c>
      <c r="I378">
        <f t="shared" si="72"/>
        <v>0.27140426769064641</v>
      </c>
      <c r="J378">
        <f>IF(A378&gt;0,J377+L377-M377-N377,INDEX(extract[FUND_VALUE], 1))</f>
        <v>2762.0924301331797</v>
      </c>
      <c r="K378">
        <f>IF((B378&lt;INDEX(extract[GUARANTEE_END], 1)),INDEX(extract[CURRENT_RATE], 1),INDEX(extract[MINIMUM_RATE], 1))</f>
        <v>0.01</v>
      </c>
      <c r="L378">
        <f t="shared" si="73"/>
        <v>2.2912609461424869</v>
      </c>
      <c r="M378">
        <f t="shared" si="74"/>
        <v>12.326553685319041</v>
      </c>
      <c r="N378">
        <f>IF((A378=0),INDEX(extract[AVAILABLE_FPWD], 1),(IF(MOD(C378, 12)=0,J378*INDEX(extract[FREE_PWD_PERCENT], 1),0)))</f>
        <v>0</v>
      </c>
      <c r="O378">
        <f>IF((D378&lt;=INDEX(surr_charge_sch_0[POLICY_YEAR],COUNTA(surr_charge_sch_0[POLICY_YEAR]))),INDEX(surr_charge_sch_0[SURRENDER_CHARGE_PERCENT],MATCH(D378, surr_charge_sch_0[POLICY_YEAR])),INDEX(surr_charge_sch_0[SURRENDER_CHARGE_PERCENT],COUNTA(surr_charge_sch_0[SURRENDER_CHARGE_PERCENT])))</f>
        <v>0</v>
      </c>
      <c r="P378">
        <f t="shared" si="75"/>
        <v>0</v>
      </c>
      <c r="Q378">
        <f t="shared" si="76"/>
        <v>2762.0924301331797</v>
      </c>
      <c r="R378">
        <f t="shared" si="77"/>
        <v>0</v>
      </c>
      <c r="S378">
        <f t="shared" si="78"/>
        <v>2762.0924301331797</v>
      </c>
      <c r="T378">
        <f t="shared" si="79"/>
        <v>749.6436732941736</v>
      </c>
      <c r="U378">
        <f t="shared" si="80"/>
        <v>76153.69449567741</v>
      </c>
      <c r="V378">
        <f t="shared" si="81"/>
        <v>4193.9489178455378</v>
      </c>
      <c r="W378">
        <f t="shared" si="82"/>
        <v>81097.28708681713</v>
      </c>
      <c r="X378">
        <f t="shared" si="83"/>
        <v>96310.79063983573</v>
      </c>
    </row>
    <row r="379" spans="1:24" x14ac:dyDescent="0.3">
      <c r="A379">
        <v>377</v>
      </c>
      <c r="B379">
        <f>IF(A379&gt;0,EOMONTH(B378,1),INDEX(extract[VALUATION_DATE], 1))</f>
        <v>56765</v>
      </c>
      <c r="C379">
        <f>IF(A379=0,DAYS360(INDEX(extract[ISSUE_DATE], 1),B379)/30,C378+1)</f>
        <v>395</v>
      </c>
      <c r="D379">
        <f t="shared" si="70"/>
        <v>33</v>
      </c>
      <c r="E379">
        <f>INDEX(extract[ISSUE_AGE], 1)+D379-1</f>
        <v>80</v>
      </c>
      <c r="F379">
        <f>INDEX(mortality_0[PROBABILITY],MATCH(E379, mortality_0[AGE]))</f>
        <v>5.2257999999999999E-2</v>
      </c>
      <c r="G379">
        <f t="shared" si="71"/>
        <v>4.4627593019125333E-3</v>
      </c>
      <c r="H379">
        <f>INDEX(valuation_rate_0[rate],0+1)</f>
        <v>4.2500000000000003E-2</v>
      </c>
      <c r="I379">
        <f t="shared" si="72"/>
        <v>0.27046453999780079</v>
      </c>
      <c r="J379">
        <f>IF(A379&gt;0,J378+L378-M378-N378,INDEX(extract[FUND_VALUE], 1))</f>
        <v>2752.0571373940029</v>
      </c>
      <c r="K379">
        <f>IF((B379&lt;INDEX(extract[GUARANTEE_END], 1)),INDEX(extract[CURRENT_RATE], 1),INDEX(extract[MINIMUM_RATE], 1))</f>
        <v>0.01</v>
      </c>
      <c r="L379">
        <f t="shared" si="73"/>
        <v>2.2829362883267184</v>
      </c>
      <c r="M379">
        <f t="shared" si="74"/>
        <v>12.281768589299865</v>
      </c>
      <c r="N379">
        <f>IF((A379=0),INDEX(extract[AVAILABLE_FPWD], 1),(IF(MOD(C379, 12)=0,J379*INDEX(extract[FREE_PWD_PERCENT], 1),0)))</f>
        <v>0</v>
      </c>
      <c r="O379">
        <f>IF((D379&lt;=INDEX(surr_charge_sch_0[POLICY_YEAR],COUNTA(surr_charge_sch_0[POLICY_YEAR]))),INDEX(surr_charge_sch_0[SURRENDER_CHARGE_PERCENT],MATCH(D379, surr_charge_sch_0[POLICY_YEAR])),INDEX(surr_charge_sch_0[SURRENDER_CHARGE_PERCENT],COUNTA(surr_charge_sch_0[SURRENDER_CHARGE_PERCENT])))</f>
        <v>0</v>
      </c>
      <c r="P379">
        <f t="shared" si="75"/>
        <v>0</v>
      </c>
      <c r="Q379">
        <f t="shared" si="76"/>
        <v>2752.0571373940029</v>
      </c>
      <c r="R379">
        <f t="shared" si="77"/>
        <v>0</v>
      </c>
      <c r="S379">
        <f t="shared" si="78"/>
        <v>2752.0571373940029</v>
      </c>
      <c r="T379">
        <f t="shared" si="79"/>
        <v>744.3338677129334</v>
      </c>
      <c r="U379">
        <f t="shared" si="80"/>
        <v>76153.69449567741</v>
      </c>
      <c r="V379">
        <f t="shared" si="81"/>
        <v>4197.2943971216509</v>
      </c>
      <c r="W379">
        <f t="shared" si="82"/>
        <v>81095.32276051199</v>
      </c>
      <c r="X379">
        <f t="shared" si="83"/>
        <v>96310.79063983573</v>
      </c>
    </row>
    <row r="380" spans="1:24" x14ac:dyDescent="0.3">
      <c r="A380">
        <v>378</v>
      </c>
      <c r="B380">
        <f>IF(A380&gt;0,EOMONTH(B379,1),INDEX(extract[VALUATION_DATE], 1))</f>
        <v>56795</v>
      </c>
      <c r="C380">
        <f>IF(A380=0,DAYS360(INDEX(extract[ISSUE_DATE], 1),B380)/30,C379+1)</f>
        <v>396</v>
      </c>
      <c r="D380">
        <f t="shared" si="70"/>
        <v>34</v>
      </c>
      <c r="E380">
        <f>INDEX(extract[ISSUE_AGE], 1)+D380-1</f>
        <v>81</v>
      </c>
      <c r="F380">
        <f>INDEX(mortality_0[PROBABILITY],MATCH(E380, mortality_0[AGE]))</f>
        <v>5.7664999999999987E-2</v>
      </c>
      <c r="G380">
        <f t="shared" si="71"/>
        <v>4.9373080016688053E-3</v>
      </c>
      <c r="H380">
        <f>INDEX(valuation_rate_0[rate],0+1)</f>
        <v>4.2500000000000003E-2</v>
      </c>
      <c r="I380">
        <f t="shared" si="72"/>
        <v>0.26952806607890728</v>
      </c>
      <c r="J380">
        <f>IF(A380&gt;0,J379+L379-M379-N379,INDEX(extract[FUND_VALUE], 1))</f>
        <v>2742.05830509303</v>
      </c>
      <c r="K380">
        <f>IF((B380&lt;INDEX(extract[GUARANTEE_END], 1)),INDEX(extract[CURRENT_RATE], 1),INDEX(extract[MINIMUM_RATE], 1))</f>
        <v>0.01</v>
      </c>
      <c r="L380">
        <f t="shared" si="73"/>
        <v>2.2746418758341056</v>
      </c>
      <c r="M380">
        <f t="shared" si="74"/>
        <v>13.538386410778219</v>
      </c>
      <c r="N380">
        <f>IF((A380=0),INDEX(extract[AVAILABLE_FPWD], 1),(IF(MOD(C380, 12)=0,J380*INDEX(extract[FREE_PWD_PERCENT], 1),0)))</f>
        <v>274.20583050930298</v>
      </c>
      <c r="O380">
        <f>IF((D380&lt;=INDEX(surr_charge_sch_0[POLICY_YEAR],COUNTA(surr_charge_sch_0[POLICY_YEAR]))),INDEX(surr_charge_sch_0[SURRENDER_CHARGE_PERCENT],MATCH(D380, surr_charge_sch_0[POLICY_YEAR])),INDEX(surr_charge_sch_0[SURRENDER_CHARGE_PERCENT],COUNTA(surr_charge_sch_0[SURRENDER_CHARGE_PERCENT])))</f>
        <v>0</v>
      </c>
      <c r="P380">
        <f t="shared" si="75"/>
        <v>274.20583050930298</v>
      </c>
      <c r="Q380">
        <f t="shared" si="76"/>
        <v>2467.8524745837271</v>
      </c>
      <c r="R380">
        <f t="shared" si="77"/>
        <v>0</v>
      </c>
      <c r="S380">
        <f t="shared" si="78"/>
        <v>2742.05830509303</v>
      </c>
      <c r="T380">
        <f t="shared" si="79"/>
        <v>739.06167204733072</v>
      </c>
      <c r="U380">
        <f t="shared" si="80"/>
        <v>76153.69449567741</v>
      </c>
      <c r="V380">
        <f t="shared" si="81"/>
        <v>4200.6161800135151</v>
      </c>
      <c r="W380">
        <f t="shared" si="82"/>
        <v>81093.372347738259</v>
      </c>
      <c r="X380">
        <f t="shared" si="83"/>
        <v>96310.79063983573</v>
      </c>
    </row>
    <row r="381" spans="1:24" x14ac:dyDescent="0.3">
      <c r="A381">
        <v>379</v>
      </c>
      <c r="B381">
        <f>IF(A381&gt;0,EOMONTH(B380,1),INDEX(extract[VALUATION_DATE], 1))</f>
        <v>56826</v>
      </c>
      <c r="C381">
        <f>IF(A381=0,DAYS360(INDEX(extract[ISSUE_DATE], 1),B381)/30,C380+1)</f>
        <v>397</v>
      </c>
      <c r="D381">
        <f t="shared" si="70"/>
        <v>34</v>
      </c>
      <c r="E381">
        <f>INDEX(extract[ISSUE_AGE], 1)+D381-1</f>
        <v>81</v>
      </c>
      <c r="F381">
        <f>INDEX(mortality_0[PROBABILITY],MATCH(E381, mortality_0[AGE]))</f>
        <v>5.7664999999999987E-2</v>
      </c>
      <c r="G381">
        <f t="shared" si="71"/>
        <v>4.9373080016688053E-3</v>
      </c>
      <c r="H381">
        <f>INDEX(valuation_rate_0[rate],0+1)</f>
        <v>4.2500000000000003E-2</v>
      </c>
      <c r="I381">
        <f t="shared" si="72"/>
        <v>0.26859483466788847</v>
      </c>
      <c r="J381">
        <f>IF(A381&gt;0,J380+L380-M380-N380,INDEX(extract[FUND_VALUE], 1))</f>
        <v>2456.5887300487834</v>
      </c>
      <c r="K381">
        <f>IF((B381&lt;INDEX(extract[GUARANTEE_END], 1)),INDEX(extract[CURRENT_RATE], 1),INDEX(extract[MINIMUM_RATE], 1))</f>
        <v>0.01</v>
      </c>
      <c r="L381">
        <f t="shared" si="73"/>
        <v>2.0378339828487011</v>
      </c>
      <c r="M381">
        <f t="shared" si="74"/>
        <v>12.128935193679267</v>
      </c>
      <c r="N381">
        <f>IF((A381=0),INDEX(extract[AVAILABLE_FPWD], 1),(IF(MOD(C381, 12)=0,J381*INDEX(extract[FREE_PWD_PERCENT], 1),0)))</f>
        <v>0</v>
      </c>
      <c r="O381">
        <f>IF((D381&lt;=INDEX(surr_charge_sch_0[POLICY_YEAR],COUNTA(surr_charge_sch_0[POLICY_YEAR]))),INDEX(surr_charge_sch_0[SURRENDER_CHARGE_PERCENT],MATCH(D381, surr_charge_sch_0[POLICY_YEAR])),INDEX(surr_charge_sch_0[SURRENDER_CHARGE_PERCENT],COUNTA(surr_charge_sch_0[SURRENDER_CHARGE_PERCENT])))</f>
        <v>0</v>
      </c>
      <c r="P381">
        <f t="shared" si="75"/>
        <v>0</v>
      </c>
      <c r="Q381">
        <f t="shared" si="76"/>
        <v>2456.5887300487834</v>
      </c>
      <c r="R381">
        <f t="shared" si="77"/>
        <v>0</v>
      </c>
      <c r="S381">
        <f t="shared" si="78"/>
        <v>2456.5887300487834</v>
      </c>
      <c r="T381">
        <f t="shared" si="79"/>
        <v>659.82704379445113</v>
      </c>
      <c r="U381">
        <f t="shared" si="80"/>
        <v>76227.600662882149</v>
      </c>
      <c r="V381">
        <f t="shared" si="81"/>
        <v>4204.2651551206409</v>
      </c>
      <c r="W381">
        <f t="shared" si="82"/>
        <v>81091.69286179723</v>
      </c>
      <c r="X381">
        <f t="shared" si="83"/>
        <v>96310.79063983573</v>
      </c>
    </row>
    <row r="382" spans="1:24" x14ac:dyDescent="0.3">
      <c r="A382">
        <v>380</v>
      </c>
      <c r="B382">
        <f>IF(A382&gt;0,EOMONTH(B381,1),INDEX(extract[VALUATION_DATE], 1))</f>
        <v>56857</v>
      </c>
      <c r="C382">
        <f>IF(A382=0,DAYS360(INDEX(extract[ISSUE_DATE], 1),B382)/30,C381+1)</f>
        <v>398</v>
      </c>
      <c r="D382">
        <f t="shared" si="70"/>
        <v>34</v>
      </c>
      <c r="E382">
        <f>INDEX(extract[ISSUE_AGE], 1)+D382-1</f>
        <v>81</v>
      </c>
      <c r="F382">
        <f>INDEX(mortality_0[PROBABILITY],MATCH(E382, mortality_0[AGE]))</f>
        <v>5.7664999999999987E-2</v>
      </c>
      <c r="G382">
        <f t="shared" si="71"/>
        <v>4.9373080016688053E-3</v>
      </c>
      <c r="H382">
        <f>INDEX(valuation_rate_0[rate],0+1)</f>
        <v>4.2500000000000003E-2</v>
      </c>
      <c r="I382">
        <f t="shared" si="72"/>
        <v>0.26766483453767531</v>
      </c>
      <c r="J382">
        <f>IF(A382&gt;0,J381+L381-M381-N381,INDEX(extract[FUND_VALUE], 1))</f>
        <v>2446.4976288379526</v>
      </c>
      <c r="K382">
        <f>IF((B382&lt;INDEX(extract[GUARANTEE_END], 1)),INDEX(extract[CURRENT_RATE], 1),INDEX(extract[MINIMUM_RATE], 1))</f>
        <v>0.01</v>
      </c>
      <c r="L382">
        <f t="shared" si="73"/>
        <v>2.0294630297785923</v>
      </c>
      <c r="M382">
        <f t="shared" si="74"/>
        <v>12.079112318925382</v>
      </c>
      <c r="N382">
        <f>IF((A382=0),INDEX(extract[AVAILABLE_FPWD], 1),(IF(MOD(C382, 12)=0,J382*INDEX(extract[FREE_PWD_PERCENT], 1),0)))</f>
        <v>0</v>
      </c>
      <c r="O382">
        <f>IF((D382&lt;=INDEX(surr_charge_sch_0[POLICY_YEAR],COUNTA(surr_charge_sch_0[POLICY_YEAR]))),INDEX(surr_charge_sch_0[SURRENDER_CHARGE_PERCENT],MATCH(D382, surr_charge_sch_0[POLICY_YEAR])),INDEX(surr_charge_sch_0[SURRENDER_CHARGE_PERCENT],COUNTA(surr_charge_sch_0[SURRENDER_CHARGE_PERCENT])))</f>
        <v>0</v>
      </c>
      <c r="P382">
        <f t="shared" si="75"/>
        <v>0</v>
      </c>
      <c r="Q382">
        <f t="shared" si="76"/>
        <v>2446.4976288379526</v>
      </c>
      <c r="R382">
        <f t="shared" si="77"/>
        <v>0</v>
      </c>
      <c r="S382">
        <f t="shared" si="78"/>
        <v>2446.4976288379526</v>
      </c>
      <c r="T382">
        <f t="shared" si="79"/>
        <v>654.84138301972553</v>
      </c>
      <c r="U382">
        <f t="shared" si="80"/>
        <v>76227.600662882149</v>
      </c>
      <c r="V382">
        <f t="shared" si="81"/>
        <v>4207.5229244636848</v>
      </c>
      <c r="W382">
        <f t="shared" si="82"/>
        <v>81089.96497036556</v>
      </c>
      <c r="X382">
        <f t="shared" si="83"/>
        <v>96310.79063983573</v>
      </c>
    </row>
    <row r="383" spans="1:24" x14ac:dyDescent="0.3">
      <c r="A383">
        <v>381</v>
      </c>
      <c r="B383">
        <f>IF(A383&gt;0,EOMONTH(B382,1),INDEX(extract[VALUATION_DATE], 1))</f>
        <v>56887</v>
      </c>
      <c r="C383">
        <f>IF(A383=0,DAYS360(INDEX(extract[ISSUE_DATE], 1),B383)/30,C382+1)</f>
        <v>399</v>
      </c>
      <c r="D383">
        <f t="shared" si="70"/>
        <v>34</v>
      </c>
      <c r="E383">
        <f>INDEX(extract[ISSUE_AGE], 1)+D383-1</f>
        <v>81</v>
      </c>
      <c r="F383">
        <f>INDEX(mortality_0[PROBABILITY],MATCH(E383, mortality_0[AGE]))</f>
        <v>5.7664999999999987E-2</v>
      </c>
      <c r="G383">
        <f t="shared" si="71"/>
        <v>4.9373080016688053E-3</v>
      </c>
      <c r="H383">
        <f>INDEX(valuation_rate_0[rate],0+1)</f>
        <v>4.2500000000000003E-2</v>
      </c>
      <c r="I383">
        <f t="shared" si="72"/>
        <v>0.26673805450007215</v>
      </c>
      <c r="J383">
        <f>IF(A383&gt;0,J382+L382-M382-N382,INDEX(extract[FUND_VALUE], 1))</f>
        <v>2436.4479795488055</v>
      </c>
      <c r="K383">
        <f>IF((B383&lt;INDEX(extract[GUARANTEE_END], 1)),INDEX(extract[CURRENT_RATE], 1),INDEX(extract[MINIMUM_RATE], 1))</f>
        <v>0.01</v>
      </c>
      <c r="L383">
        <f t="shared" si="73"/>
        <v>2.021126462657433</v>
      </c>
      <c r="M383">
        <f t="shared" si="74"/>
        <v>12.029494105076111</v>
      </c>
      <c r="N383">
        <f>IF((A383=0),INDEX(extract[AVAILABLE_FPWD], 1),(IF(MOD(C383, 12)=0,J383*INDEX(extract[FREE_PWD_PERCENT], 1),0)))</f>
        <v>0</v>
      </c>
      <c r="O383">
        <f>IF((D383&lt;=INDEX(surr_charge_sch_0[POLICY_YEAR],COUNTA(surr_charge_sch_0[POLICY_YEAR]))),INDEX(surr_charge_sch_0[SURRENDER_CHARGE_PERCENT],MATCH(D383, surr_charge_sch_0[POLICY_YEAR])),INDEX(surr_charge_sch_0[SURRENDER_CHARGE_PERCENT],COUNTA(surr_charge_sch_0[SURRENDER_CHARGE_PERCENT])))</f>
        <v>0</v>
      </c>
      <c r="P383">
        <f t="shared" si="75"/>
        <v>0</v>
      </c>
      <c r="Q383">
        <f t="shared" si="76"/>
        <v>2436.4479795488055</v>
      </c>
      <c r="R383">
        <f t="shared" si="77"/>
        <v>0</v>
      </c>
      <c r="S383">
        <f t="shared" si="78"/>
        <v>2436.4479795488055</v>
      </c>
      <c r="T383">
        <f t="shared" si="79"/>
        <v>649.89339395547995</v>
      </c>
      <c r="U383">
        <f t="shared" si="80"/>
        <v>76227.600662882149</v>
      </c>
      <c r="V383">
        <f t="shared" si="81"/>
        <v>4210.7560780638923</v>
      </c>
      <c r="W383">
        <f t="shared" si="82"/>
        <v>81088.250134901522</v>
      </c>
      <c r="X383">
        <f t="shared" si="83"/>
        <v>96310.79063983573</v>
      </c>
    </row>
    <row r="384" spans="1:24" x14ac:dyDescent="0.3">
      <c r="A384">
        <v>382</v>
      </c>
      <c r="B384">
        <f>IF(A384&gt;0,EOMONTH(B383,1),INDEX(extract[VALUATION_DATE], 1))</f>
        <v>56918</v>
      </c>
      <c r="C384">
        <f>IF(A384=0,DAYS360(INDEX(extract[ISSUE_DATE], 1),B384)/30,C383+1)</f>
        <v>400</v>
      </c>
      <c r="D384">
        <f t="shared" si="70"/>
        <v>34</v>
      </c>
      <c r="E384">
        <f>INDEX(extract[ISSUE_AGE], 1)+D384-1</f>
        <v>81</v>
      </c>
      <c r="F384">
        <f>INDEX(mortality_0[PROBABILITY],MATCH(E384, mortality_0[AGE]))</f>
        <v>5.7664999999999987E-2</v>
      </c>
      <c r="G384">
        <f t="shared" si="71"/>
        <v>4.9373080016688053E-3</v>
      </c>
      <c r="H384">
        <f>INDEX(valuation_rate_0[rate],0+1)</f>
        <v>4.2500000000000003E-2</v>
      </c>
      <c r="I384">
        <f t="shared" si="72"/>
        <v>0.26581448340562208</v>
      </c>
      <c r="J384">
        <f>IF(A384&gt;0,J383+L383-M383-N383,INDEX(extract[FUND_VALUE], 1))</f>
        <v>2426.4396119063867</v>
      </c>
      <c r="K384">
        <f>IF((B384&lt;INDEX(extract[GUARANTEE_END], 1)),INDEX(extract[CURRENT_RATE], 1),INDEX(extract[MINIMUM_RATE], 1))</f>
        <v>0.01</v>
      </c>
      <c r="L384">
        <f t="shared" si="73"/>
        <v>2.0128241402356575</v>
      </c>
      <c r="M384">
        <f t="shared" si="74"/>
        <v>11.980079711431554</v>
      </c>
      <c r="N384">
        <f>IF((A384=0),INDEX(extract[AVAILABLE_FPWD], 1),(IF(MOD(C384, 12)=0,J384*INDEX(extract[FREE_PWD_PERCENT], 1),0)))</f>
        <v>0</v>
      </c>
      <c r="O384">
        <f>IF((D384&lt;=INDEX(surr_charge_sch_0[POLICY_YEAR],COUNTA(surr_charge_sch_0[POLICY_YEAR]))),INDEX(surr_charge_sch_0[SURRENDER_CHARGE_PERCENT],MATCH(D384, surr_charge_sch_0[POLICY_YEAR])),INDEX(surr_charge_sch_0[SURRENDER_CHARGE_PERCENT],COUNTA(surr_charge_sch_0[SURRENDER_CHARGE_PERCENT])))</f>
        <v>0</v>
      </c>
      <c r="P384">
        <f t="shared" si="75"/>
        <v>0</v>
      </c>
      <c r="Q384">
        <f t="shared" si="76"/>
        <v>2426.4396119063867</v>
      </c>
      <c r="R384">
        <f t="shared" si="77"/>
        <v>0</v>
      </c>
      <c r="S384">
        <f t="shared" si="78"/>
        <v>2426.4396119063867</v>
      </c>
      <c r="T384">
        <f t="shared" si="79"/>
        <v>644.98279195383429</v>
      </c>
      <c r="U384">
        <f t="shared" si="80"/>
        <v>76227.600662882149</v>
      </c>
      <c r="V384">
        <f t="shared" si="81"/>
        <v>4213.9648019181004</v>
      </c>
      <c r="W384">
        <f t="shared" si="82"/>
        <v>81086.548256754089</v>
      </c>
      <c r="X384">
        <f t="shared" si="83"/>
        <v>96310.79063983573</v>
      </c>
    </row>
    <row r="385" spans="1:24" x14ac:dyDescent="0.3">
      <c r="A385">
        <v>383</v>
      </c>
      <c r="B385">
        <f>IF(A385&gt;0,EOMONTH(B384,1),INDEX(extract[VALUATION_DATE], 1))</f>
        <v>56948</v>
      </c>
      <c r="C385">
        <f>IF(A385=0,DAYS360(INDEX(extract[ISSUE_DATE], 1),B385)/30,C384+1)</f>
        <v>401</v>
      </c>
      <c r="D385">
        <f t="shared" si="70"/>
        <v>34</v>
      </c>
      <c r="E385">
        <f>INDEX(extract[ISSUE_AGE], 1)+D385-1</f>
        <v>81</v>
      </c>
      <c r="F385">
        <f>INDEX(mortality_0[PROBABILITY],MATCH(E385, mortality_0[AGE]))</f>
        <v>5.7664999999999987E-2</v>
      </c>
      <c r="G385">
        <f t="shared" si="71"/>
        <v>4.9373080016688053E-3</v>
      </c>
      <c r="H385">
        <f>INDEX(valuation_rate_0[rate],0+1)</f>
        <v>4.2500000000000003E-2</v>
      </c>
      <c r="I385">
        <f t="shared" si="72"/>
        <v>0.26489411014347269</v>
      </c>
      <c r="J385">
        <f>IF(A385&gt;0,J384+L384-M384-N384,INDEX(extract[FUND_VALUE], 1))</f>
        <v>2416.4723563351909</v>
      </c>
      <c r="K385">
        <f>IF((B385&lt;INDEX(extract[GUARANTEE_END], 1)),INDEX(extract[CURRENT_RATE], 1),INDEX(extract[MINIMUM_RATE], 1))</f>
        <v>0.01</v>
      </c>
      <c r="L385">
        <f t="shared" si="73"/>
        <v>2.0045559218439215</v>
      </c>
      <c r="M385">
        <f t="shared" si="74"/>
        <v>11.93086830074521</v>
      </c>
      <c r="N385">
        <f>IF((A385=0),INDEX(extract[AVAILABLE_FPWD], 1),(IF(MOD(C385, 12)=0,J385*INDEX(extract[FREE_PWD_PERCENT], 1),0)))</f>
        <v>0</v>
      </c>
      <c r="O385">
        <f>IF((D385&lt;=INDEX(surr_charge_sch_0[POLICY_YEAR],COUNTA(surr_charge_sch_0[POLICY_YEAR]))),INDEX(surr_charge_sch_0[SURRENDER_CHARGE_PERCENT],MATCH(D385, surr_charge_sch_0[POLICY_YEAR])),INDEX(surr_charge_sch_0[SURRENDER_CHARGE_PERCENT],COUNTA(surr_charge_sch_0[SURRENDER_CHARGE_PERCENT])))</f>
        <v>0</v>
      </c>
      <c r="P385">
        <f t="shared" si="75"/>
        <v>0</v>
      </c>
      <c r="Q385">
        <f t="shared" si="76"/>
        <v>2416.4723563351909</v>
      </c>
      <c r="R385">
        <f t="shared" si="77"/>
        <v>0</v>
      </c>
      <c r="S385">
        <f t="shared" si="78"/>
        <v>2416.4723563351909</v>
      </c>
      <c r="T385">
        <f t="shared" si="79"/>
        <v>640.10929451771108</v>
      </c>
      <c r="U385">
        <f t="shared" si="80"/>
        <v>76227.600662882149</v>
      </c>
      <c r="V385">
        <f t="shared" si="81"/>
        <v>4217.149280617753</v>
      </c>
      <c r="W385">
        <f t="shared" si="82"/>
        <v>81084.859238017612</v>
      </c>
      <c r="X385">
        <f t="shared" si="83"/>
        <v>96310.79063983573</v>
      </c>
    </row>
    <row r="386" spans="1:24" x14ac:dyDescent="0.3">
      <c r="A386">
        <v>384</v>
      </c>
      <c r="B386">
        <f>IF(A386&gt;0,EOMONTH(B385,1),INDEX(extract[VALUATION_DATE], 1))</f>
        <v>56979</v>
      </c>
      <c r="C386">
        <f>IF(A386=0,DAYS360(INDEX(extract[ISSUE_DATE], 1),B386)/30,C385+1)</f>
        <v>402</v>
      </c>
      <c r="D386">
        <f t="shared" ref="D386:D449" si="84">_xlfn.FLOOR.MATH(C386/12)+1</f>
        <v>34</v>
      </c>
      <c r="E386">
        <f>INDEX(extract[ISSUE_AGE], 1)+D386-1</f>
        <v>81</v>
      </c>
      <c r="F386">
        <f>INDEX(mortality_0[PROBABILITY],MATCH(E386, mortality_0[AGE]))</f>
        <v>5.7664999999999987E-2</v>
      </c>
      <c r="G386">
        <f t="shared" ref="G386:G449" si="85">1-(1-F386)^(1/12)</f>
        <v>4.9373080016688053E-3</v>
      </c>
      <c r="H386">
        <f>INDEX(valuation_rate_0[rate],0+1)</f>
        <v>4.2500000000000003E-2</v>
      </c>
      <c r="I386">
        <f t="shared" ref="I386:I449" si="86">IF(A386&gt;0,(1+H385)^(-1/12)*I385,1)</f>
        <v>0.26397692364124253</v>
      </c>
      <c r="J386">
        <f>IF(A386&gt;0,J385+L385-M385-N385,INDEX(extract[FUND_VALUE], 1))</f>
        <v>2406.5460439562894</v>
      </c>
      <c r="K386">
        <f>IF((B386&lt;INDEX(extract[GUARANTEE_END], 1)),INDEX(extract[CURRENT_RATE], 1),INDEX(extract[MINIMUM_RATE], 1))</f>
        <v>0.01</v>
      </c>
      <c r="L386">
        <f t="shared" ref="L386:L449" si="87">J386*((1+K386)^(1/12)-1)</f>
        <v>1.9963216673907167</v>
      </c>
      <c r="M386">
        <f t="shared" ref="M386:M449" si="88">J386*G386</f>
        <v>11.881859039209797</v>
      </c>
      <c r="N386">
        <f>IF((A386=0),INDEX(extract[AVAILABLE_FPWD], 1),(IF(MOD(C386, 12)=0,J386*INDEX(extract[FREE_PWD_PERCENT], 1),0)))</f>
        <v>0</v>
      </c>
      <c r="O386">
        <f>IF((D386&lt;=INDEX(surr_charge_sch_0[POLICY_YEAR],COUNTA(surr_charge_sch_0[POLICY_YEAR]))),INDEX(surr_charge_sch_0[SURRENDER_CHARGE_PERCENT],MATCH(D386, surr_charge_sch_0[POLICY_YEAR])),INDEX(surr_charge_sch_0[SURRENDER_CHARGE_PERCENT],COUNTA(surr_charge_sch_0[SURRENDER_CHARGE_PERCENT])))</f>
        <v>0</v>
      </c>
      <c r="P386">
        <f t="shared" ref="P386:P449" si="89">N386</f>
        <v>0</v>
      </c>
      <c r="Q386">
        <f t="shared" ref="Q386:Q449" si="90">J386-P386</f>
        <v>2406.5460439562894</v>
      </c>
      <c r="R386">
        <f t="shared" ref="R386:R449" si="91">O386*Q386</f>
        <v>0</v>
      </c>
      <c r="S386">
        <f t="shared" ref="S386:S449" si="92">J386-R386</f>
        <v>2406.5460439562894</v>
      </c>
      <c r="T386">
        <f t="shared" ref="T386:T449" si="93">S386*I386</f>
        <v>635.27262128458369</v>
      </c>
      <c r="U386">
        <f t="shared" ref="U386:U449" si="94">IF(A386&gt;0,U385+N385*I385,0)</f>
        <v>76227.600662882149</v>
      </c>
      <c r="V386">
        <f t="shared" ref="V386:V449" si="95">IF(A386&gt;0,V385+M385*I385,0)</f>
        <v>4220.3096973595175</v>
      </c>
      <c r="W386">
        <f t="shared" ref="W386:W449" si="96">T386+U386+V386</f>
        <v>81083.182981526261</v>
      </c>
      <c r="X386">
        <f t="shared" ref="X386:X449" si="97">IF((A386=0),W386,(IF(W386&gt;X385,W386,X385)))</f>
        <v>96310.79063983573</v>
      </c>
    </row>
    <row r="387" spans="1:24" x14ac:dyDescent="0.3">
      <c r="A387">
        <v>385</v>
      </c>
      <c r="B387">
        <f>IF(A387&gt;0,EOMONTH(B386,1),INDEX(extract[VALUATION_DATE], 1))</f>
        <v>57010</v>
      </c>
      <c r="C387">
        <f>IF(A387=0,DAYS360(INDEX(extract[ISSUE_DATE], 1),B387)/30,C386+1)</f>
        <v>403</v>
      </c>
      <c r="D387">
        <f t="shared" si="84"/>
        <v>34</v>
      </c>
      <c r="E387">
        <f>INDEX(extract[ISSUE_AGE], 1)+D387-1</f>
        <v>81</v>
      </c>
      <c r="F387">
        <f>INDEX(mortality_0[PROBABILITY],MATCH(E387, mortality_0[AGE]))</f>
        <v>5.7664999999999987E-2</v>
      </c>
      <c r="G387">
        <f t="shared" si="85"/>
        <v>4.9373080016688053E-3</v>
      </c>
      <c r="H387">
        <f>INDEX(valuation_rate_0[rate],0+1)</f>
        <v>4.2500000000000003E-2</v>
      </c>
      <c r="I387">
        <f t="shared" si="86"/>
        <v>0.26306291286488798</v>
      </c>
      <c r="J387">
        <f>IF(A387&gt;0,J386+L386-M386-N386,INDEX(extract[FUND_VALUE], 1))</f>
        <v>2396.6605065844706</v>
      </c>
      <c r="K387">
        <f>IF((B387&lt;INDEX(extract[GUARANTEE_END], 1)),INDEX(extract[CURRENT_RATE], 1),INDEX(extract[MINIMUM_RATE], 1))</f>
        <v>0.01</v>
      </c>
      <c r="L387">
        <f t="shared" si="87"/>
        <v>1.9881212373599997</v>
      </c>
      <c r="M387">
        <f t="shared" si="88"/>
        <v>11.833051096443119</v>
      </c>
      <c r="N387">
        <f>IF((A387=0),INDEX(extract[AVAILABLE_FPWD], 1),(IF(MOD(C387, 12)=0,J387*INDEX(extract[FREE_PWD_PERCENT], 1),0)))</f>
        <v>0</v>
      </c>
      <c r="O387">
        <f>IF((D387&lt;=INDEX(surr_charge_sch_0[POLICY_YEAR],COUNTA(surr_charge_sch_0[POLICY_YEAR]))),INDEX(surr_charge_sch_0[SURRENDER_CHARGE_PERCENT],MATCH(D387, surr_charge_sch_0[POLICY_YEAR])),INDEX(surr_charge_sch_0[SURRENDER_CHARGE_PERCENT],COUNTA(surr_charge_sch_0[SURRENDER_CHARGE_PERCENT])))</f>
        <v>0</v>
      </c>
      <c r="P387">
        <f t="shared" si="89"/>
        <v>0</v>
      </c>
      <c r="Q387">
        <f t="shared" si="90"/>
        <v>2396.6605065844706</v>
      </c>
      <c r="R387">
        <f t="shared" si="91"/>
        <v>0</v>
      </c>
      <c r="S387">
        <f t="shared" si="92"/>
        <v>2396.6605065844706</v>
      </c>
      <c r="T387">
        <f t="shared" si="93"/>
        <v>630.4724940103489</v>
      </c>
      <c r="U387">
        <f t="shared" si="94"/>
        <v>76227.600662882149</v>
      </c>
      <c r="V387">
        <f t="shared" si="95"/>
        <v>4223.4462339558268</v>
      </c>
      <c r="W387">
        <f t="shared" si="96"/>
        <v>81081.51939084832</v>
      </c>
      <c r="X387">
        <f t="shared" si="97"/>
        <v>96310.79063983573</v>
      </c>
    </row>
    <row r="388" spans="1:24" x14ac:dyDescent="0.3">
      <c r="A388">
        <v>386</v>
      </c>
      <c r="B388">
        <f>IF(A388&gt;0,EOMONTH(B387,1),INDEX(extract[VALUATION_DATE], 1))</f>
        <v>57039</v>
      </c>
      <c r="C388">
        <f>IF(A388=0,DAYS360(INDEX(extract[ISSUE_DATE], 1),B388)/30,C387+1)</f>
        <v>404</v>
      </c>
      <c r="D388">
        <f t="shared" si="84"/>
        <v>34</v>
      </c>
      <c r="E388">
        <f>INDEX(extract[ISSUE_AGE], 1)+D388-1</f>
        <v>81</v>
      </c>
      <c r="F388">
        <f>INDEX(mortality_0[PROBABILITY],MATCH(E388, mortality_0[AGE]))</f>
        <v>5.7664999999999987E-2</v>
      </c>
      <c r="G388">
        <f t="shared" si="85"/>
        <v>4.9373080016688053E-3</v>
      </c>
      <c r="H388">
        <f>INDEX(valuation_rate_0[rate],0+1)</f>
        <v>4.2500000000000003E-2</v>
      </c>
      <c r="I388">
        <f t="shared" si="86"/>
        <v>0.26215206681857034</v>
      </c>
      <c r="J388">
        <f>IF(A388&gt;0,J387+L387-M387-N387,INDEX(extract[FUND_VALUE], 1))</f>
        <v>2386.815576725387</v>
      </c>
      <c r="K388">
        <f>IF((B388&lt;INDEX(extract[GUARANTEE_END], 1)),INDEX(extract[CURRENT_RATE], 1),INDEX(extract[MINIMUM_RATE], 1))</f>
        <v>0.01</v>
      </c>
      <c r="L388">
        <f t="shared" si="87"/>
        <v>1.9799544928088251</v>
      </c>
      <c r="M388">
        <f t="shared" si="88"/>
        <v>11.784443645473997</v>
      </c>
      <c r="N388">
        <f>IF((A388=0),INDEX(extract[AVAILABLE_FPWD], 1),(IF(MOD(C388, 12)=0,J388*INDEX(extract[FREE_PWD_PERCENT], 1),0)))</f>
        <v>0</v>
      </c>
      <c r="O388">
        <f>IF((D388&lt;=INDEX(surr_charge_sch_0[POLICY_YEAR],COUNTA(surr_charge_sch_0[POLICY_YEAR]))),INDEX(surr_charge_sch_0[SURRENDER_CHARGE_PERCENT],MATCH(D388, surr_charge_sch_0[POLICY_YEAR])),INDEX(surr_charge_sch_0[SURRENDER_CHARGE_PERCENT],COUNTA(surr_charge_sch_0[SURRENDER_CHARGE_PERCENT])))</f>
        <v>0</v>
      </c>
      <c r="P388">
        <f t="shared" si="89"/>
        <v>0</v>
      </c>
      <c r="Q388">
        <f t="shared" si="90"/>
        <v>2386.815576725387</v>
      </c>
      <c r="R388">
        <f t="shared" si="91"/>
        <v>0</v>
      </c>
      <c r="S388">
        <f t="shared" si="92"/>
        <v>2386.815576725387</v>
      </c>
      <c r="T388">
        <f t="shared" si="93"/>
        <v>625.70863655331812</v>
      </c>
      <c r="U388">
        <f t="shared" si="94"/>
        <v>76227.600662882149</v>
      </c>
      <c r="V388">
        <f t="shared" si="95"/>
        <v>4226.5590708453365</v>
      </c>
      <c r="W388">
        <f t="shared" si="96"/>
        <v>81079.868370280805</v>
      </c>
      <c r="X388">
        <f t="shared" si="97"/>
        <v>96310.79063983573</v>
      </c>
    </row>
    <row r="389" spans="1:24" x14ac:dyDescent="0.3">
      <c r="A389">
        <v>387</v>
      </c>
      <c r="B389">
        <f>IF(A389&gt;0,EOMONTH(B388,1),INDEX(extract[VALUATION_DATE], 1))</f>
        <v>57070</v>
      </c>
      <c r="C389">
        <f>IF(A389=0,DAYS360(INDEX(extract[ISSUE_DATE], 1),B389)/30,C388+1)</f>
        <v>405</v>
      </c>
      <c r="D389">
        <f t="shared" si="84"/>
        <v>34</v>
      </c>
      <c r="E389">
        <f>INDEX(extract[ISSUE_AGE], 1)+D389-1</f>
        <v>81</v>
      </c>
      <c r="F389">
        <f>INDEX(mortality_0[PROBABILITY],MATCH(E389, mortality_0[AGE]))</f>
        <v>5.7664999999999987E-2</v>
      </c>
      <c r="G389">
        <f t="shared" si="85"/>
        <v>4.9373080016688053E-3</v>
      </c>
      <c r="H389">
        <f>INDEX(valuation_rate_0[rate],0+1)</f>
        <v>4.2500000000000003E-2</v>
      </c>
      <c r="I389">
        <f t="shared" si="86"/>
        <v>0.26124437454452359</v>
      </c>
      <c r="J389">
        <f>IF(A389&gt;0,J388+L388-M388-N388,INDEX(extract[FUND_VALUE], 1))</f>
        <v>2377.0110875727219</v>
      </c>
      <c r="K389">
        <f>IF((B389&lt;INDEX(extract[GUARANTEE_END], 1)),INDEX(extract[CURRENT_RATE], 1),INDEX(extract[MINIMUM_RATE], 1))</f>
        <v>0.01</v>
      </c>
      <c r="L389">
        <f t="shared" si="87"/>
        <v>1.9718212953649958</v>
      </c>
      <c r="M389">
        <f t="shared" si="88"/>
        <v>11.736035862728269</v>
      </c>
      <c r="N389">
        <f>IF((A389=0),INDEX(extract[AVAILABLE_FPWD], 1),(IF(MOD(C389, 12)=0,J389*INDEX(extract[FREE_PWD_PERCENT], 1),0)))</f>
        <v>0</v>
      </c>
      <c r="O389">
        <f>IF((D389&lt;=INDEX(surr_charge_sch_0[POLICY_YEAR],COUNTA(surr_charge_sch_0[POLICY_YEAR]))),INDEX(surr_charge_sch_0[SURRENDER_CHARGE_PERCENT],MATCH(D389, surr_charge_sch_0[POLICY_YEAR])),INDEX(surr_charge_sch_0[SURRENDER_CHARGE_PERCENT],COUNTA(surr_charge_sch_0[SURRENDER_CHARGE_PERCENT])))</f>
        <v>0</v>
      </c>
      <c r="P389">
        <f t="shared" si="89"/>
        <v>0</v>
      </c>
      <c r="Q389">
        <f t="shared" si="90"/>
        <v>2377.0110875727219</v>
      </c>
      <c r="R389">
        <f t="shared" si="91"/>
        <v>0</v>
      </c>
      <c r="S389">
        <f t="shared" si="92"/>
        <v>2377.0110875727219</v>
      </c>
      <c r="T389">
        <f t="shared" si="93"/>
        <v>620.98077485833358</v>
      </c>
      <c r="U389">
        <f t="shared" si="94"/>
        <v>76227.600662882149</v>
      </c>
      <c r="V389">
        <f t="shared" si="95"/>
        <v>4229.6483871033042</v>
      </c>
      <c r="W389">
        <f t="shared" si="96"/>
        <v>81078.229824843787</v>
      </c>
      <c r="X389">
        <f t="shared" si="97"/>
        <v>96310.79063983573</v>
      </c>
    </row>
    <row r="390" spans="1:24" x14ac:dyDescent="0.3">
      <c r="A390">
        <v>388</v>
      </c>
      <c r="B390">
        <f>IF(A390&gt;0,EOMONTH(B389,1),INDEX(extract[VALUATION_DATE], 1))</f>
        <v>57100</v>
      </c>
      <c r="C390">
        <f>IF(A390=0,DAYS360(INDEX(extract[ISSUE_DATE], 1),B390)/30,C389+1)</f>
        <v>406</v>
      </c>
      <c r="D390">
        <f t="shared" si="84"/>
        <v>34</v>
      </c>
      <c r="E390">
        <f>INDEX(extract[ISSUE_AGE], 1)+D390-1</f>
        <v>81</v>
      </c>
      <c r="F390">
        <f>INDEX(mortality_0[PROBABILITY],MATCH(E390, mortality_0[AGE]))</f>
        <v>5.7664999999999987E-2</v>
      </c>
      <c r="G390">
        <f t="shared" si="85"/>
        <v>4.9373080016688053E-3</v>
      </c>
      <c r="H390">
        <f>INDEX(valuation_rate_0[rate],0+1)</f>
        <v>4.2500000000000003E-2</v>
      </c>
      <c r="I390">
        <f t="shared" si="86"/>
        <v>0.26033982512292259</v>
      </c>
      <c r="J390">
        <f>IF(A390&gt;0,J389+L389-M389-N389,INDEX(extract[FUND_VALUE], 1))</f>
        <v>2367.2468730053583</v>
      </c>
      <c r="K390">
        <f>IF((B390&lt;INDEX(extract[GUARANTEE_END], 1)),INDEX(extract[CURRENT_RATE], 1),INDEX(extract[MINIMUM_RATE], 1))</f>
        <v>0.01</v>
      </c>
      <c r="L390">
        <f t="shared" si="87"/>
        <v>1.9637215072247138</v>
      </c>
      <c r="M390">
        <f t="shared" si="88"/>
        <v>11.687826928014815</v>
      </c>
      <c r="N390">
        <f>IF((A390=0),INDEX(extract[AVAILABLE_FPWD], 1),(IF(MOD(C390, 12)=0,J390*INDEX(extract[FREE_PWD_PERCENT], 1),0)))</f>
        <v>0</v>
      </c>
      <c r="O390">
        <f>IF((D390&lt;=INDEX(surr_charge_sch_0[POLICY_YEAR],COUNTA(surr_charge_sch_0[POLICY_YEAR]))),INDEX(surr_charge_sch_0[SURRENDER_CHARGE_PERCENT],MATCH(D390, surr_charge_sch_0[POLICY_YEAR])),INDEX(surr_charge_sch_0[SURRENDER_CHARGE_PERCENT],COUNTA(surr_charge_sch_0[SURRENDER_CHARGE_PERCENT])))</f>
        <v>0</v>
      </c>
      <c r="P390">
        <f t="shared" si="89"/>
        <v>0</v>
      </c>
      <c r="Q390">
        <f t="shared" si="90"/>
        <v>2367.2468730053583</v>
      </c>
      <c r="R390">
        <f t="shared" si="91"/>
        <v>0</v>
      </c>
      <c r="S390">
        <f t="shared" si="92"/>
        <v>2367.2468730053583</v>
      </c>
      <c r="T390">
        <f t="shared" si="93"/>
        <v>616.28863694100028</v>
      </c>
      <c r="U390">
        <f t="shared" si="94"/>
        <v>76227.600662882149</v>
      </c>
      <c r="V390">
        <f t="shared" si="95"/>
        <v>4232.7143604518951</v>
      </c>
      <c r="W390">
        <f t="shared" si="96"/>
        <v>81076.603660275039</v>
      </c>
      <c r="X390">
        <f t="shared" si="97"/>
        <v>96310.79063983573</v>
      </c>
    </row>
    <row r="391" spans="1:24" x14ac:dyDescent="0.3">
      <c r="A391">
        <v>389</v>
      </c>
      <c r="B391">
        <f>IF(A391&gt;0,EOMONTH(B390,1),INDEX(extract[VALUATION_DATE], 1))</f>
        <v>57131</v>
      </c>
      <c r="C391">
        <f>IF(A391=0,DAYS360(INDEX(extract[ISSUE_DATE], 1),B391)/30,C390+1)</f>
        <v>407</v>
      </c>
      <c r="D391">
        <f t="shared" si="84"/>
        <v>34</v>
      </c>
      <c r="E391">
        <f>INDEX(extract[ISSUE_AGE], 1)+D391-1</f>
        <v>81</v>
      </c>
      <c r="F391">
        <f>INDEX(mortality_0[PROBABILITY],MATCH(E391, mortality_0[AGE]))</f>
        <v>5.7664999999999987E-2</v>
      </c>
      <c r="G391">
        <f t="shared" si="85"/>
        <v>4.9373080016688053E-3</v>
      </c>
      <c r="H391">
        <f>INDEX(valuation_rate_0[rate],0+1)</f>
        <v>4.2500000000000003E-2</v>
      </c>
      <c r="I391">
        <f t="shared" si="86"/>
        <v>0.25943840767175175</v>
      </c>
      <c r="J391">
        <f>IF(A391&gt;0,J390+L390-M390-N390,INDEX(extract[FUND_VALUE], 1))</f>
        <v>2357.5227675845686</v>
      </c>
      <c r="K391">
        <f>IF((B391&lt;INDEX(extract[GUARANTEE_END], 1)),INDEX(extract[CURRENT_RATE], 1),INDEX(extract[MINIMUM_RATE], 1))</f>
        <v>0.01</v>
      </c>
      <c r="L391">
        <f t="shared" si="87"/>
        <v>1.9556549911502485</v>
      </c>
      <c r="M391">
        <f t="shared" si="88"/>
        <v>11.639816024511678</v>
      </c>
      <c r="N391">
        <f>IF((A391=0),INDEX(extract[AVAILABLE_FPWD], 1),(IF(MOD(C391, 12)=0,J391*INDEX(extract[FREE_PWD_PERCENT], 1),0)))</f>
        <v>0</v>
      </c>
      <c r="O391">
        <f>IF((D391&lt;=INDEX(surr_charge_sch_0[POLICY_YEAR],COUNTA(surr_charge_sch_0[POLICY_YEAR]))),INDEX(surr_charge_sch_0[SURRENDER_CHARGE_PERCENT],MATCH(D391, surr_charge_sch_0[POLICY_YEAR])),INDEX(surr_charge_sch_0[SURRENDER_CHARGE_PERCENT],COUNTA(surr_charge_sch_0[SURRENDER_CHARGE_PERCENT])))</f>
        <v>0</v>
      </c>
      <c r="P391">
        <f t="shared" si="89"/>
        <v>0</v>
      </c>
      <c r="Q391">
        <f t="shared" si="90"/>
        <v>2357.5227675845686</v>
      </c>
      <c r="R391">
        <f t="shared" si="91"/>
        <v>0</v>
      </c>
      <c r="S391">
        <f t="shared" si="92"/>
        <v>2357.5227675845686</v>
      </c>
      <c r="T391">
        <f t="shared" si="93"/>
        <v>611.63195287204178</v>
      </c>
      <c r="U391">
        <f t="shared" si="94"/>
        <v>76227.600662882149</v>
      </c>
      <c r="V391">
        <f t="shared" si="95"/>
        <v>4235.7571672704016</v>
      </c>
      <c r="W391">
        <f t="shared" si="96"/>
        <v>81074.989783024605</v>
      </c>
      <c r="X391">
        <f t="shared" si="97"/>
        <v>96310.79063983573</v>
      </c>
    </row>
    <row r="392" spans="1:24" x14ac:dyDescent="0.3">
      <c r="A392">
        <v>390</v>
      </c>
      <c r="B392">
        <f>IF(A392&gt;0,EOMONTH(B391,1),INDEX(extract[VALUATION_DATE], 1))</f>
        <v>57161</v>
      </c>
      <c r="C392">
        <f>IF(A392=0,DAYS360(INDEX(extract[ISSUE_DATE], 1),B392)/30,C391+1)</f>
        <v>408</v>
      </c>
      <c r="D392">
        <f t="shared" si="84"/>
        <v>35</v>
      </c>
      <c r="E392">
        <f>INDEX(extract[ISSUE_AGE], 1)+D392-1</f>
        <v>82</v>
      </c>
      <c r="F392">
        <f>INDEX(mortality_0[PROBABILITY],MATCH(E392, mortality_0[AGE]))</f>
        <v>6.3590999999999995E-2</v>
      </c>
      <c r="G392">
        <f t="shared" si="85"/>
        <v>5.460282513227388E-3</v>
      </c>
      <c r="H392">
        <f>INDEX(valuation_rate_0[rate],0+1)</f>
        <v>4.2500000000000003E-2</v>
      </c>
      <c r="I392">
        <f t="shared" si="86"/>
        <v>0.25854011134667404</v>
      </c>
      <c r="J392">
        <f>IF(A392&gt;0,J391+L391-M391-N391,INDEX(extract[FUND_VALUE], 1))</f>
        <v>2347.8386065512072</v>
      </c>
      <c r="K392">
        <f>IF((B392&lt;INDEX(extract[GUARANTEE_END], 1)),INDEX(extract[CURRENT_RATE], 1),INDEX(extract[MINIMUM_RATE], 1))</f>
        <v>0.01</v>
      </c>
      <c r="L392">
        <f t="shared" si="87"/>
        <v>1.9476216104676094</v>
      </c>
      <c r="M392">
        <f t="shared" si="88"/>
        <v>12.819862087231714</v>
      </c>
      <c r="N392">
        <f>IF((A392=0),INDEX(extract[AVAILABLE_FPWD], 1),(IF(MOD(C392, 12)=0,J392*INDEX(extract[FREE_PWD_PERCENT], 1),0)))</f>
        <v>234.78386065512075</v>
      </c>
      <c r="O392">
        <f>IF((D392&lt;=INDEX(surr_charge_sch_0[POLICY_YEAR],COUNTA(surr_charge_sch_0[POLICY_YEAR]))),INDEX(surr_charge_sch_0[SURRENDER_CHARGE_PERCENT],MATCH(D392, surr_charge_sch_0[POLICY_YEAR])),INDEX(surr_charge_sch_0[SURRENDER_CHARGE_PERCENT],COUNTA(surr_charge_sch_0[SURRENDER_CHARGE_PERCENT])))</f>
        <v>0</v>
      </c>
      <c r="P392">
        <f t="shared" si="89"/>
        <v>234.78386065512075</v>
      </c>
      <c r="Q392">
        <f t="shared" si="90"/>
        <v>2113.0547458960864</v>
      </c>
      <c r="R392">
        <f t="shared" si="91"/>
        <v>0</v>
      </c>
      <c r="S392">
        <f t="shared" si="92"/>
        <v>2347.8386065512072</v>
      </c>
      <c r="T392">
        <f t="shared" si="93"/>
        <v>607.0104547617691</v>
      </c>
      <c r="U392">
        <f t="shared" si="94"/>
        <v>76227.600662882149</v>
      </c>
      <c r="V392">
        <f t="shared" si="95"/>
        <v>4238.7769826053927</v>
      </c>
      <c r="W392">
        <f t="shared" si="96"/>
        <v>81073.388100249314</v>
      </c>
      <c r="X392">
        <f t="shared" si="97"/>
        <v>96310.79063983573</v>
      </c>
    </row>
    <row r="393" spans="1:24" x14ac:dyDescent="0.3">
      <c r="A393">
        <v>391</v>
      </c>
      <c r="B393">
        <f>IF(A393&gt;0,EOMONTH(B392,1),INDEX(extract[VALUATION_DATE], 1))</f>
        <v>57192</v>
      </c>
      <c r="C393">
        <f>IF(A393=0,DAYS360(INDEX(extract[ISSUE_DATE], 1),B393)/30,C392+1)</f>
        <v>409</v>
      </c>
      <c r="D393">
        <f t="shared" si="84"/>
        <v>35</v>
      </c>
      <c r="E393">
        <f>INDEX(extract[ISSUE_AGE], 1)+D393-1</f>
        <v>82</v>
      </c>
      <c r="F393">
        <f>INDEX(mortality_0[PROBABILITY],MATCH(E393, mortality_0[AGE]))</f>
        <v>6.3590999999999995E-2</v>
      </c>
      <c r="G393">
        <f t="shared" si="85"/>
        <v>5.460282513227388E-3</v>
      </c>
      <c r="H393">
        <f>INDEX(valuation_rate_0[rate],0+1)</f>
        <v>4.2500000000000003E-2</v>
      </c>
      <c r="I393">
        <f t="shared" si="86"/>
        <v>0.25764492534090061</v>
      </c>
      <c r="J393">
        <f>IF(A393&gt;0,J392+L392-M392-N392,INDEX(extract[FUND_VALUE], 1))</f>
        <v>2102.1825054193223</v>
      </c>
      <c r="K393">
        <f>IF((B393&lt;INDEX(extract[GUARANTEE_END], 1)),INDEX(extract[CURRENT_RATE], 1),INDEX(extract[MINIMUM_RATE], 1))</f>
        <v>0.01</v>
      </c>
      <c r="L393">
        <f t="shared" si="87"/>
        <v>1.7438405115570355</v>
      </c>
      <c r="M393">
        <f t="shared" si="88"/>
        <v>11.478510373953664</v>
      </c>
      <c r="N393">
        <f>IF((A393=0),INDEX(extract[AVAILABLE_FPWD], 1),(IF(MOD(C393, 12)=0,J393*INDEX(extract[FREE_PWD_PERCENT], 1),0)))</f>
        <v>0</v>
      </c>
      <c r="O393">
        <f>IF((D393&lt;=INDEX(surr_charge_sch_0[POLICY_YEAR],COUNTA(surr_charge_sch_0[POLICY_YEAR]))),INDEX(surr_charge_sch_0[SURRENDER_CHARGE_PERCENT],MATCH(D393, surr_charge_sch_0[POLICY_YEAR])),INDEX(surr_charge_sch_0[SURRENDER_CHARGE_PERCENT],COUNTA(surr_charge_sch_0[SURRENDER_CHARGE_PERCENT])))</f>
        <v>0</v>
      </c>
      <c r="P393">
        <f t="shared" si="89"/>
        <v>0</v>
      </c>
      <c r="Q393">
        <f t="shared" si="90"/>
        <v>2102.1825054193223</v>
      </c>
      <c r="R393">
        <f t="shared" si="91"/>
        <v>0</v>
      </c>
      <c r="S393">
        <f t="shared" si="92"/>
        <v>2102.1825054193223</v>
      </c>
      <c r="T393">
        <f t="shared" si="93"/>
        <v>541.61665466170871</v>
      </c>
      <c r="U393">
        <f t="shared" si="94"/>
        <v>76288.301708358325</v>
      </c>
      <c r="V393">
        <f t="shared" si="95"/>
        <v>4242.0914311768747</v>
      </c>
      <c r="W393">
        <f t="shared" si="96"/>
        <v>81072.0097941969</v>
      </c>
      <c r="X393">
        <f t="shared" si="97"/>
        <v>96310.79063983573</v>
      </c>
    </row>
    <row r="394" spans="1:24" x14ac:dyDescent="0.3">
      <c r="A394">
        <v>392</v>
      </c>
      <c r="B394">
        <f>IF(A394&gt;0,EOMONTH(B393,1),INDEX(extract[VALUATION_DATE], 1))</f>
        <v>57223</v>
      </c>
      <c r="C394">
        <f>IF(A394=0,DAYS360(INDEX(extract[ISSUE_DATE], 1),B394)/30,C393+1)</f>
        <v>410</v>
      </c>
      <c r="D394">
        <f t="shared" si="84"/>
        <v>35</v>
      </c>
      <c r="E394">
        <f>INDEX(extract[ISSUE_AGE], 1)+D394-1</f>
        <v>82</v>
      </c>
      <c r="F394">
        <f>INDEX(mortality_0[PROBABILITY],MATCH(E394, mortality_0[AGE]))</f>
        <v>6.3590999999999995E-2</v>
      </c>
      <c r="G394">
        <f t="shared" si="85"/>
        <v>5.460282513227388E-3</v>
      </c>
      <c r="H394">
        <f>INDEX(valuation_rate_0[rate],0+1)</f>
        <v>4.2500000000000003E-2</v>
      </c>
      <c r="I394">
        <f t="shared" si="86"/>
        <v>0.25675283888506067</v>
      </c>
      <c r="J394">
        <f>IF(A394&gt;0,J393+L393-M393-N393,INDEX(extract[FUND_VALUE], 1))</f>
        <v>2092.4478355569258</v>
      </c>
      <c r="K394">
        <f>IF((B394&lt;INDEX(extract[GUARANTEE_END], 1)),INDEX(extract[CURRENT_RATE], 1),INDEX(extract[MINIMUM_RATE], 1))</f>
        <v>0.01</v>
      </c>
      <c r="L394">
        <f t="shared" si="87"/>
        <v>1.7357652318756007</v>
      </c>
      <c r="M394">
        <f t="shared" si="88"/>
        <v>11.425356326331979</v>
      </c>
      <c r="N394">
        <f>IF((A394=0),INDEX(extract[AVAILABLE_FPWD], 1),(IF(MOD(C394, 12)=0,J394*INDEX(extract[FREE_PWD_PERCENT], 1),0)))</f>
        <v>0</v>
      </c>
      <c r="O394">
        <f>IF((D394&lt;=INDEX(surr_charge_sch_0[POLICY_YEAR],COUNTA(surr_charge_sch_0[POLICY_YEAR]))),INDEX(surr_charge_sch_0[SURRENDER_CHARGE_PERCENT],MATCH(D394, surr_charge_sch_0[POLICY_YEAR])),INDEX(surr_charge_sch_0[SURRENDER_CHARGE_PERCENT],COUNTA(surr_charge_sch_0[SURRENDER_CHARGE_PERCENT])))</f>
        <v>0</v>
      </c>
      <c r="P394">
        <f t="shared" si="89"/>
        <v>0</v>
      </c>
      <c r="Q394">
        <f t="shared" si="90"/>
        <v>2092.4478355569258</v>
      </c>
      <c r="R394">
        <f t="shared" si="91"/>
        <v>0</v>
      </c>
      <c r="S394">
        <f t="shared" si="92"/>
        <v>2092.4478355569258</v>
      </c>
      <c r="T394">
        <f t="shared" si="93"/>
        <v>537.24192199814127</v>
      </c>
      <c r="U394">
        <f t="shared" si="94"/>
        <v>76288.301708358325</v>
      </c>
      <c r="V394">
        <f t="shared" si="95"/>
        <v>4245.0488111251971</v>
      </c>
      <c r="W394">
        <f t="shared" si="96"/>
        <v>81070.592441481655</v>
      </c>
      <c r="X394">
        <f t="shared" si="97"/>
        <v>96310.79063983573</v>
      </c>
    </row>
    <row r="395" spans="1:24" x14ac:dyDescent="0.3">
      <c r="A395">
        <v>393</v>
      </c>
      <c r="B395">
        <f>IF(A395&gt;0,EOMONTH(B394,1),INDEX(extract[VALUATION_DATE], 1))</f>
        <v>57253</v>
      </c>
      <c r="C395">
        <f>IF(A395=0,DAYS360(INDEX(extract[ISSUE_DATE], 1),B395)/30,C394+1)</f>
        <v>411</v>
      </c>
      <c r="D395">
        <f t="shared" si="84"/>
        <v>35</v>
      </c>
      <c r="E395">
        <f>INDEX(extract[ISSUE_AGE], 1)+D395-1</f>
        <v>82</v>
      </c>
      <c r="F395">
        <f>INDEX(mortality_0[PROBABILITY],MATCH(E395, mortality_0[AGE]))</f>
        <v>6.3590999999999995E-2</v>
      </c>
      <c r="G395">
        <f t="shared" si="85"/>
        <v>5.460282513227388E-3</v>
      </c>
      <c r="H395">
        <f>INDEX(valuation_rate_0[rate],0+1)</f>
        <v>4.2500000000000003E-2</v>
      </c>
      <c r="I395">
        <f t="shared" si="86"/>
        <v>0.25586384124707207</v>
      </c>
      <c r="J395">
        <f>IF(A395&gt;0,J394+L394-M394-N394,INDEX(extract[FUND_VALUE], 1))</f>
        <v>2082.7582444624695</v>
      </c>
      <c r="K395">
        <f>IF((B395&lt;INDEX(extract[GUARANTEE_END], 1)),INDEX(extract[CURRENT_RATE], 1),INDEX(extract[MINIMUM_RATE], 1))</f>
        <v>0.01</v>
      </c>
      <c r="L395">
        <f t="shared" si="87"/>
        <v>1.72772734675032</v>
      </c>
      <c r="M395">
        <f t="shared" si="88"/>
        <v>11.372448421518596</v>
      </c>
      <c r="N395">
        <f>IF((A395=0),INDEX(extract[AVAILABLE_FPWD], 1),(IF(MOD(C395, 12)=0,J395*INDEX(extract[FREE_PWD_PERCENT], 1),0)))</f>
        <v>0</v>
      </c>
      <c r="O395">
        <f>IF((D395&lt;=INDEX(surr_charge_sch_0[POLICY_YEAR],COUNTA(surr_charge_sch_0[POLICY_YEAR]))),INDEX(surr_charge_sch_0[SURRENDER_CHARGE_PERCENT],MATCH(D395, surr_charge_sch_0[POLICY_YEAR])),INDEX(surr_charge_sch_0[SURRENDER_CHARGE_PERCENT],COUNTA(surr_charge_sch_0[SURRENDER_CHARGE_PERCENT])))</f>
        <v>0</v>
      </c>
      <c r="P395">
        <f t="shared" si="89"/>
        <v>0</v>
      </c>
      <c r="Q395">
        <f t="shared" si="90"/>
        <v>2082.7582444624695</v>
      </c>
      <c r="R395">
        <f t="shared" si="91"/>
        <v>0</v>
      </c>
      <c r="S395">
        <f t="shared" si="92"/>
        <v>2082.7582444624695</v>
      </c>
      <c r="T395">
        <f t="shared" si="93"/>
        <v>532.90252481717584</v>
      </c>
      <c r="U395">
        <f t="shared" si="94"/>
        <v>76288.301708358325</v>
      </c>
      <c r="V395">
        <f t="shared" si="95"/>
        <v>4247.9823037972565</v>
      </c>
      <c r="W395">
        <f t="shared" si="96"/>
        <v>81069.18653697276</v>
      </c>
      <c r="X395">
        <f t="shared" si="97"/>
        <v>96310.79063983573</v>
      </c>
    </row>
    <row r="396" spans="1:24" x14ac:dyDescent="0.3">
      <c r="A396">
        <v>394</v>
      </c>
      <c r="B396">
        <f>IF(A396&gt;0,EOMONTH(B395,1),INDEX(extract[VALUATION_DATE], 1))</f>
        <v>57284</v>
      </c>
      <c r="C396">
        <f>IF(A396=0,DAYS360(INDEX(extract[ISSUE_DATE], 1),B396)/30,C395+1)</f>
        <v>412</v>
      </c>
      <c r="D396">
        <f t="shared" si="84"/>
        <v>35</v>
      </c>
      <c r="E396">
        <f>INDEX(extract[ISSUE_AGE], 1)+D396-1</f>
        <v>82</v>
      </c>
      <c r="F396">
        <f>INDEX(mortality_0[PROBABILITY],MATCH(E396, mortality_0[AGE]))</f>
        <v>6.3590999999999995E-2</v>
      </c>
      <c r="G396">
        <f t="shared" si="85"/>
        <v>5.460282513227388E-3</v>
      </c>
      <c r="H396">
        <f>INDEX(valuation_rate_0[rate],0+1)</f>
        <v>4.2500000000000003E-2</v>
      </c>
      <c r="I396">
        <f t="shared" si="86"/>
        <v>0.254977921732012</v>
      </c>
      <c r="J396">
        <f>IF(A396&gt;0,J395+L395-M395-N395,INDEX(extract[FUND_VALUE], 1))</f>
        <v>2073.1135233877012</v>
      </c>
      <c r="K396">
        <f>IF((B396&lt;INDEX(extract[GUARANTEE_END], 1)),INDEX(extract[CURRENT_RATE], 1),INDEX(extract[MINIMUM_RATE], 1))</f>
        <v>0.01</v>
      </c>
      <c r="L396">
        <f t="shared" si="87"/>
        <v>1.7197266830165621</v>
      </c>
      <c r="M396">
        <f t="shared" si="88"/>
        <v>11.319785519689082</v>
      </c>
      <c r="N396">
        <f>IF((A396=0),INDEX(extract[AVAILABLE_FPWD], 1),(IF(MOD(C396, 12)=0,J396*INDEX(extract[FREE_PWD_PERCENT], 1),0)))</f>
        <v>0</v>
      </c>
      <c r="O396">
        <f>IF((D396&lt;=INDEX(surr_charge_sch_0[POLICY_YEAR],COUNTA(surr_charge_sch_0[POLICY_YEAR]))),INDEX(surr_charge_sch_0[SURRENDER_CHARGE_PERCENT],MATCH(D396, surr_charge_sch_0[POLICY_YEAR])),INDEX(surr_charge_sch_0[SURRENDER_CHARGE_PERCENT],COUNTA(surr_charge_sch_0[SURRENDER_CHARGE_PERCENT])))</f>
        <v>0</v>
      </c>
      <c r="P396">
        <f t="shared" si="89"/>
        <v>0</v>
      </c>
      <c r="Q396">
        <f t="shared" si="90"/>
        <v>2073.1135233877012</v>
      </c>
      <c r="R396">
        <f t="shared" si="91"/>
        <v>0</v>
      </c>
      <c r="S396">
        <f t="shared" si="92"/>
        <v>2073.1135233877012</v>
      </c>
      <c r="T396">
        <f t="shared" si="93"/>
        <v>528.59817770792495</v>
      </c>
      <c r="U396">
        <f t="shared" si="94"/>
        <v>76288.301708358325</v>
      </c>
      <c r="V396">
        <f t="shared" si="95"/>
        <v>4250.8921021347705</v>
      </c>
      <c r="W396">
        <f t="shared" si="96"/>
        <v>81067.791988201032</v>
      </c>
      <c r="X396">
        <f t="shared" si="97"/>
        <v>96310.79063983573</v>
      </c>
    </row>
    <row r="397" spans="1:24" x14ac:dyDescent="0.3">
      <c r="A397">
        <v>395</v>
      </c>
      <c r="B397">
        <f>IF(A397&gt;0,EOMONTH(B396,1),INDEX(extract[VALUATION_DATE], 1))</f>
        <v>57314</v>
      </c>
      <c r="C397">
        <f>IF(A397=0,DAYS360(INDEX(extract[ISSUE_DATE], 1),B397)/30,C396+1)</f>
        <v>413</v>
      </c>
      <c r="D397">
        <f t="shared" si="84"/>
        <v>35</v>
      </c>
      <c r="E397">
        <f>INDEX(extract[ISSUE_AGE], 1)+D397-1</f>
        <v>82</v>
      </c>
      <c r="F397">
        <f>INDEX(mortality_0[PROBABILITY],MATCH(E397, mortality_0[AGE]))</f>
        <v>6.3590999999999995E-2</v>
      </c>
      <c r="G397">
        <f t="shared" si="85"/>
        <v>5.460282513227388E-3</v>
      </c>
      <c r="H397">
        <f>INDEX(valuation_rate_0[rate],0+1)</f>
        <v>4.2500000000000003E-2</v>
      </c>
      <c r="I397">
        <f t="shared" si="86"/>
        <v>0.25409506968198858</v>
      </c>
      <c r="J397">
        <f>IF(A397&gt;0,J396+L396-M396-N396,INDEX(extract[FUND_VALUE], 1))</f>
        <v>2063.5134645510288</v>
      </c>
      <c r="K397">
        <f>IF((B397&lt;INDEX(extract[GUARANTEE_END], 1)),INDEX(extract[CURRENT_RATE], 1),INDEX(extract[MINIMUM_RATE], 1))</f>
        <v>0.01</v>
      </c>
      <c r="L397">
        <f t="shared" si="87"/>
        <v>1.7117630683115768</v>
      </c>
      <c r="M397">
        <f t="shared" si="88"/>
        <v>11.267366486297247</v>
      </c>
      <c r="N397">
        <f>IF((A397=0),INDEX(extract[AVAILABLE_FPWD], 1),(IF(MOD(C397, 12)=0,J397*INDEX(extract[FREE_PWD_PERCENT], 1),0)))</f>
        <v>0</v>
      </c>
      <c r="O397">
        <f>IF((D397&lt;=INDEX(surr_charge_sch_0[POLICY_YEAR],COUNTA(surr_charge_sch_0[POLICY_YEAR]))),INDEX(surr_charge_sch_0[SURRENDER_CHARGE_PERCENT],MATCH(D397, surr_charge_sch_0[POLICY_YEAR])),INDEX(surr_charge_sch_0[SURRENDER_CHARGE_PERCENT],COUNTA(surr_charge_sch_0[SURRENDER_CHARGE_PERCENT])))</f>
        <v>0</v>
      </c>
      <c r="P397">
        <f t="shared" si="89"/>
        <v>0</v>
      </c>
      <c r="Q397">
        <f t="shared" si="90"/>
        <v>2063.5134645510288</v>
      </c>
      <c r="R397">
        <f t="shared" si="91"/>
        <v>0</v>
      </c>
      <c r="S397">
        <f t="shared" si="92"/>
        <v>2063.5134645510288</v>
      </c>
      <c r="T397">
        <f t="shared" si="93"/>
        <v>524.32859756481537</v>
      </c>
      <c r="U397">
        <f t="shared" si="94"/>
        <v>76288.301708358325</v>
      </c>
      <c r="V397">
        <f t="shared" si="95"/>
        <v>4253.7783975210332</v>
      </c>
      <c r="W397">
        <f t="shared" si="96"/>
        <v>81066.408703444176</v>
      </c>
      <c r="X397">
        <f t="shared" si="97"/>
        <v>96310.79063983573</v>
      </c>
    </row>
    <row r="398" spans="1:24" x14ac:dyDescent="0.3">
      <c r="A398">
        <v>396</v>
      </c>
      <c r="B398">
        <f>IF(A398&gt;0,EOMONTH(B397,1),INDEX(extract[VALUATION_DATE], 1))</f>
        <v>57345</v>
      </c>
      <c r="C398">
        <f>IF(A398=0,DAYS360(INDEX(extract[ISSUE_DATE], 1),B398)/30,C397+1)</f>
        <v>414</v>
      </c>
      <c r="D398">
        <f t="shared" si="84"/>
        <v>35</v>
      </c>
      <c r="E398">
        <f>INDEX(extract[ISSUE_AGE], 1)+D398-1</f>
        <v>82</v>
      </c>
      <c r="F398">
        <f>INDEX(mortality_0[PROBABILITY],MATCH(E398, mortality_0[AGE]))</f>
        <v>6.3590999999999995E-2</v>
      </c>
      <c r="G398">
        <f t="shared" si="85"/>
        <v>5.460282513227388E-3</v>
      </c>
      <c r="H398">
        <f>INDEX(valuation_rate_0[rate],0+1)</f>
        <v>4.2500000000000003E-2</v>
      </c>
      <c r="I398">
        <f t="shared" si="86"/>
        <v>0.25321527447601244</v>
      </c>
      <c r="J398">
        <f>IF(A398&gt;0,J397+L397-M397-N397,INDEX(extract[FUND_VALUE], 1))</f>
        <v>2053.957861133043</v>
      </c>
      <c r="K398">
        <f>IF((B398&lt;INDEX(extract[GUARANTEE_END], 1)),INDEX(extract[CURRENT_RATE], 1),INDEX(extract[MINIMUM_RATE], 1))</f>
        <v>0.01</v>
      </c>
      <c r="L398">
        <f t="shared" si="87"/>
        <v>1.7038363310707809</v>
      </c>
      <c r="M398">
        <f t="shared" si="88"/>
        <v>11.215190192050683</v>
      </c>
      <c r="N398">
        <f>IF((A398=0),INDEX(extract[AVAILABLE_FPWD], 1),(IF(MOD(C398, 12)=0,J398*INDEX(extract[FREE_PWD_PERCENT], 1),0)))</f>
        <v>0</v>
      </c>
      <c r="O398">
        <f>IF((D398&lt;=INDEX(surr_charge_sch_0[POLICY_YEAR],COUNTA(surr_charge_sch_0[POLICY_YEAR]))),INDEX(surr_charge_sch_0[SURRENDER_CHARGE_PERCENT],MATCH(D398, surr_charge_sch_0[POLICY_YEAR])),INDEX(surr_charge_sch_0[SURRENDER_CHARGE_PERCENT],COUNTA(surr_charge_sch_0[SURRENDER_CHARGE_PERCENT])))</f>
        <v>0</v>
      </c>
      <c r="P398">
        <f t="shared" si="89"/>
        <v>0</v>
      </c>
      <c r="Q398">
        <f t="shared" si="90"/>
        <v>2053.957861133043</v>
      </c>
      <c r="R398">
        <f t="shared" si="91"/>
        <v>0</v>
      </c>
      <c r="S398">
        <f t="shared" si="92"/>
        <v>2053.957861133043</v>
      </c>
      <c r="T398">
        <f t="shared" si="93"/>
        <v>520.09350356896698</v>
      </c>
      <c r="U398">
        <f t="shared" si="94"/>
        <v>76288.301708358325</v>
      </c>
      <c r="V398">
        <f t="shared" si="95"/>
        <v>4256.6413797935011</v>
      </c>
      <c r="W398">
        <f t="shared" si="96"/>
        <v>81065.036591720782</v>
      </c>
      <c r="X398">
        <f t="shared" si="97"/>
        <v>96310.79063983573</v>
      </c>
    </row>
    <row r="399" spans="1:24" x14ac:dyDescent="0.3">
      <c r="A399">
        <v>397</v>
      </c>
      <c r="B399">
        <f>IF(A399&gt;0,EOMONTH(B398,1),INDEX(extract[VALUATION_DATE], 1))</f>
        <v>57376</v>
      </c>
      <c r="C399">
        <f>IF(A399=0,DAYS360(INDEX(extract[ISSUE_DATE], 1),B399)/30,C398+1)</f>
        <v>415</v>
      </c>
      <c r="D399">
        <f t="shared" si="84"/>
        <v>35</v>
      </c>
      <c r="E399">
        <f>INDEX(extract[ISSUE_AGE], 1)+D399-1</f>
        <v>82</v>
      </c>
      <c r="F399">
        <f>INDEX(mortality_0[PROBABILITY],MATCH(E399, mortality_0[AGE]))</f>
        <v>6.3590999999999995E-2</v>
      </c>
      <c r="G399">
        <f t="shared" si="85"/>
        <v>5.460282513227388E-3</v>
      </c>
      <c r="H399">
        <f>INDEX(valuation_rate_0[rate],0+1)</f>
        <v>4.2500000000000003E-2</v>
      </c>
      <c r="I399">
        <f t="shared" si="86"/>
        <v>0.25233852552986902</v>
      </c>
      <c r="J399">
        <f>IF(A399&gt;0,J398+L398-M398-N398,INDEX(extract[FUND_VALUE], 1))</f>
        <v>2044.4465072720632</v>
      </c>
      <c r="K399">
        <f>IF((B399&lt;INDEX(extract[GUARANTEE_END], 1)),INDEX(extract[CURRENT_RATE], 1),INDEX(extract[MINIMUM_RATE], 1))</f>
        <v>0.01</v>
      </c>
      <c r="L399">
        <f t="shared" si="87"/>
        <v>1.6959463005240647</v>
      </c>
      <c r="M399">
        <f t="shared" si="88"/>
        <v>11.163255512886456</v>
      </c>
      <c r="N399">
        <f>IF((A399=0),INDEX(extract[AVAILABLE_FPWD], 1),(IF(MOD(C399, 12)=0,J399*INDEX(extract[FREE_PWD_PERCENT], 1),0)))</f>
        <v>0</v>
      </c>
      <c r="O399">
        <f>IF((D399&lt;=INDEX(surr_charge_sch_0[POLICY_YEAR],COUNTA(surr_charge_sch_0[POLICY_YEAR]))),INDEX(surr_charge_sch_0[SURRENDER_CHARGE_PERCENT],MATCH(D399, surr_charge_sch_0[POLICY_YEAR])),INDEX(surr_charge_sch_0[SURRENDER_CHARGE_PERCENT],COUNTA(surr_charge_sch_0[SURRENDER_CHARGE_PERCENT])))</f>
        <v>0</v>
      </c>
      <c r="P399">
        <f t="shared" si="89"/>
        <v>0</v>
      </c>
      <c r="Q399">
        <f t="shared" si="90"/>
        <v>2044.4465072720632</v>
      </c>
      <c r="R399">
        <f t="shared" si="91"/>
        <v>0</v>
      </c>
      <c r="S399">
        <f t="shared" si="92"/>
        <v>2044.4465072720632</v>
      </c>
      <c r="T399">
        <f t="shared" si="93"/>
        <v>515.89261716972305</v>
      </c>
      <c r="U399">
        <f t="shared" si="94"/>
        <v>76288.301708358325</v>
      </c>
      <c r="V399">
        <f t="shared" si="95"/>
        <v>4259.4812372562819</v>
      </c>
      <c r="W399">
        <f t="shared" si="96"/>
        <v>81063.675562784338</v>
      </c>
      <c r="X399">
        <f t="shared" si="97"/>
        <v>96310.79063983573</v>
      </c>
    </row>
    <row r="400" spans="1:24" x14ac:dyDescent="0.3">
      <c r="A400">
        <v>398</v>
      </c>
      <c r="B400">
        <f>IF(A400&gt;0,EOMONTH(B399,1),INDEX(extract[VALUATION_DATE], 1))</f>
        <v>57404</v>
      </c>
      <c r="C400">
        <f>IF(A400=0,DAYS360(INDEX(extract[ISSUE_DATE], 1),B400)/30,C399+1)</f>
        <v>416</v>
      </c>
      <c r="D400">
        <f t="shared" si="84"/>
        <v>35</v>
      </c>
      <c r="E400">
        <f>INDEX(extract[ISSUE_AGE], 1)+D400-1</f>
        <v>82</v>
      </c>
      <c r="F400">
        <f>INDEX(mortality_0[PROBABILITY],MATCH(E400, mortality_0[AGE]))</f>
        <v>6.3590999999999995E-2</v>
      </c>
      <c r="G400">
        <f t="shared" si="85"/>
        <v>5.460282513227388E-3</v>
      </c>
      <c r="H400">
        <f>INDEX(valuation_rate_0[rate],0+1)</f>
        <v>4.2500000000000003E-2</v>
      </c>
      <c r="I400">
        <f t="shared" si="86"/>
        <v>0.25146481229599116</v>
      </c>
      <c r="J400">
        <f>IF(A400&gt;0,J399+L399-M399-N399,INDEX(extract[FUND_VALUE], 1))</f>
        <v>2034.9791980597008</v>
      </c>
      <c r="K400">
        <f>IF((B400&lt;INDEX(extract[GUARANTEE_END], 1)),INDEX(extract[CURRENT_RATE], 1),INDEX(extract[MINIMUM_RATE], 1))</f>
        <v>0.01</v>
      </c>
      <c r="L400">
        <f t="shared" si="87"/>
        <v>1.6880928066921095</v>
      </c>
      <c r="M400">
        <f t="shared" si="88"/>
        <v>11.111561329946877</v>
      </c>
      <c r="N400">
        <f>IF((A400=0),INDEX(extract[AVAILABLE_FPWD], 1),(IF(MOD(C400, 12)=0,J400*INDEX(extract[FREE_PWD_PERCENT], 1),0)))</f>
        <v>0</v>
      </c>
      <c r="O400">
        <f>IF((D400&lt;=INDEX(surr_charge_sch_0[POLICY_YEAR],COUNTA(surr_charge_sch_0[POLICY_YEAR]))),INDEX(surr_charge_sch_0[SURRENDER_CHARGE_PERCENT],MATCH(D400, surr_charge_sch_0[POLICY_YEAR])),INDEX(surr_charge_sch_0[SURRENDER_CHARGE_PERCENT],COUNTA(surr_charge_sch_0[SURRENDER_CHARGE_PERCENT])))</f>
        <v>0</v>
      </c>
      <c r="P400">
        <f t="shared" si="89"/>
        <v>0</v>
      </c>
      <c r="Q400">
        <f t="shared" si="90"/>
        <v>2034.9791980597008</v>
      </c>
      <c r="R400">
        <f t="shared" si="91"/>
        <v>0</v>
      </c>
      <c r="S400">
        <f t="shared" si="92"/>
        <v>2034.9791980597008</v>
      </c>
      <c r="T400">
        <f t="shared" si="93"/>
        <v>511.72566206632928</v>
      </c>
      <c r="U400">
        <f t="shared" si="94"/>
        <v>76288.301708358325</v>
      </c>
      <c r="V400">
        <f t="shared" si="95"/>
        <v>4262.2981566925173</v>
      </c>
      <c r="W400">
        <f t="shared" si="96"/>
        <v>81062.325527117166</v>
      </c>
      <c r="X400">
        <f t="shared" si="97"/>
        <v>96310.79063983573</v>
      </c>
    </row>
    <row r="401" spans="1:24" x14ac:dyDescent="0.3">
      <c r="A401">
        <v>399</v>
      </c>
      <c r="B401">
        <f>IF(A401&gt;0,EOMONTH(B400,1),INDEX(extract[VALUATION_DATE], 1))</f>
        <v>57435</v>
      </c>
      <c r="C401">
        <f>IF(A401=0,DAYS360(INDEX(extract[ISSUE_DATE], 1),B401)/30,C400+1)</f>
        <v>417</v>
      </c>
      <c r="D401">
        <f t="shared" si="84"/>
        <v>35</v>
      </c>
      <c r="E401">
        <f>INDEX(extract[ISSUE_AGE], 1)+D401-1</f>
        <v>82</v>
      </c>
      <c r="F401">
        <f>INDEX(mortality_0[PROBABILITY],MATCH(E401, mortality_0[AGE]))</f>
        <v>6.3590999999999995E-2</v>
      </c>
      <c r="G401">
        <f t="shared" si="85"/>
        <v>5.460282513227388E-3</v>
      </c>
      <c r="H401">
        <f>INDEX(valuation_rate_0[rate],0+1)</f>
        <v>4.2500000000000003E-2</v>
      </c>
      <c r="I401">
        <f t="shared" si="86"/>
        <v>0.25059412426333239</v>
      </c>
      <c r="J401">
        <f>IF(A401&gt;0,J400+L400-M400-N400,INDEX(extract[FUND_VALUE], 1))</f>
        <v>2025.5557295364461</v>
      </c>
      <c r="K401">
        <f>IF((B401&lt;INDEX(extract[GUARANTEE_END], 1)),INDEX(extract[CURRENT_RATE], 1),INDEX(extract[MINIMUM_RATE], 1))</f>
        <v>0.01</v>
      </c>
      <c r="L401">
        <f t="shared" si="87"/>
        <v>1.6802756803827283</v>
      </c>
      <c r="M401">
        <f t="shared" si="88"/>
        <v>11.060106529555402</v>
      </c>
      <c r="N401">
        <f>IF((A401=0),INDEX(extract[AVAILABLE_FPWD], 1),(IF(MOD(C401, 12)=0,J401*INDEX(extract[FREE_PWD_PERCENT], 1),0)))</f>
        <v>0</v>
      </c>
      <c r="O401">
        <f>IF((D401&lt;=INDEX(surr_charge_sch_0[POLICY_YEAR],COUNTA(surr_charge_sch_0[POLICY_YEAR]))),INDEX(surr_charge_sch_0[SURRENDER_CHARGE_PERCENT],MATCH(D401, surr_charge_sch_0[POLICY_YEAR])),INDEX(surr_charge_sch_0[SURRENDER_CHARGE_PERCENT],COUNTA(surr_charge_sch_0[SURRENDER_CHARGE_PERCENT])))</f>
        <v>0</v>
      </c>
      <c r="P401">
        <f t="shared" si="89"/>
        <v>0</v>
      </c>
      <c r="Q401">
        <f t="shared" si="90"/>
        <v>2025.5557295364461</v>
      </c>
      <c r="R401">
        <f t="shared" si="91"/>
        <v>0</v>
      </c>
      <c r="S401">
        <f t="shared" si="92"/>
        <v>2025.5557295364461</v>
      </c>
      <c r="T401">
        <f t="shared" si="93"/>
        <v>507.59236418976104</v>
      </c>
      <c r="U401">
        <f t="shared" si="94"/>
        <v>76288.301708358325</v>
      </c>
      <c r="V401">
        <f t="shared" si="95"/>
        <v>4265.092323376668</v>
      </c>
      <c r="W401">
        <f t="shared" si="96"/>
        <v>81060.98639592476</v>
      </c>
      <c r="X401">
        <f t="shared" si="97"/>
        <v>96310.79063983573</v>
      </c>
    </row>
    <row r="402" spans="1:24" x14ac:dyDescent="0.3">
      <c r="A402">
        <v>400</v>
      </c>
      <c r="B402">
        <f>IF(A402&gt;0,EOMONTH(B401,1),INDEX(extract[VALUATION_DATE], 1))</f>
        <v>57465</v>
      </c>
      <c r="C402">
        <f>IF(A402=0,DAYS360(INDEX(extract[ISSUE_DATE], 1),B402)/30,C401+1)</f>
        <v>418</v>
      </c>
      <c r="D402">
        <f t="shared" si="84"/>
        <v>35</v>
      </c>
      <c r="E402">
        <f>INDEX(extract[ISSUE_AGE], 1)+D402-1</f>
        <v>82</v>
      </c>
      <c r="F402">
        <f>INDEX(mortality_0[PROBABILITY],MATCH(E402, mortality_0[AGE]))</f>
        <v>6.3590999999999995E-2</v>
      </c>
      <c r="G402">
        <f t="shared" si="85"/>
        <v>5.460282513227388E-3</v>
      </c>
      <c r="H402">
        <f>INDEX(valuation_rate_0[rate],0+1)</f>
        <v>4.2500000000000003E-2</v>
      </c>
      <c r="I402">
        <f t="shared" si="86"/>
        <v>0.2497264509572403</v>
      </c>
      <c r="J402">
        <f>IF(A402&gt;0,J401+L401-M401-N401,INDEX(extract[FUND_VALUE], 1))</f>
        <v>2016.1758986872733</v>
      </c>
      <c r="K402">
        <f>IF((B402&lt;INDEX(extract[GUARANTEE_END], 1)),INDEX(extract[CURRENT_RATE], 1),INDEX(extract[MINIMUM_RATE], 1))</f>
        <v>0.01</v>
      </c>
      <c r="L402">
        <f t="shared" si="87"/>
        <v>1.6724947531872196</v>
      </c>
      <c r="M402">
        <f t="shared" si="88"/>
        <v>11.008890003192633</v>
      </c>
      <c r="N402">
        <f>IF((A402=0),INDEX(extract[AVAILABLE_FPWD], 1),(IF(MOD(C402, 12)=0,J402*INDEX(extract[FREE_PWD_PERCENT], 1),0)))</f>
        <v>0</v>
      </c>
      <c r="O402">
        <f>IF((D402&lt;=INDEX(surr_charge_sch_0[POLICY_YEAR],COUNTA(surr_charge_sch_0[POLICY_YEAR]))),INDEX(surr_charge_sch_0[SURRENDER_CHARGE_PERCENT],MATCH(D402, surr_charge_sch_0[POLICY_YEAR])),INDEX(surr_charge_sch_0[SURRENDER_CHARGE_PERCENT],COUNTA(surr_charge_sch_0[SURRENDER_CHARGE_PERCENT])))</f>
        <v>0</v>
      </c>
      <c r="P402">
        <f t="shared" si="89"/>
        <v>0</v>
      </c>
      <c r="Q402">
        <f t="shared" si="90"/>
        <v>2016.1758986872733</v>
      </c>
      <c r="R402">
        <f t="shared" si="91"/>
        <v>0</v>
      </c>
      <c r="S402">
        <f t="shared" si="92"/>
        <v>2016.1758986872733</v>
      </c>
      <c r="T402">
        <f t="shared" si="93"/>
        <v>503.49245168469724</v>
      </c>
      <c r="U402">
        <f t="shared" si="94"/>
        <v>76288.301708358325</v>
      </c>
      <c r="V402">
        <f t="shared" si="95"/>
        <v>4267.8639210867013</v>
      </c>
      <c r="W402">
        <f t="shared" si="96"/>
        <v>81059.658081129717</v>
      </c>
      <c r="X402">
        <f t="shared" si="97"/>
        <v>96310.79063983573</v>
      </c>
    </row>
    <row r="403" spans="1:24" x14ac:dyDescent="0.3">
      <c r="A403">
        <v>401</v>
      </c>
      <c r="B403">
        <f>IF(A403&gt;0,EOMONTH(B402,1),INDEX(extract[VALUATION_DATE], 1))</f>
        <v>57496</v>
      </c>
      <c r="C403">
        <f>IF(A403=0,DAYS360(INDEX(extract[ISSUE_DATE], 1),B403)/30,C402+1)</f>
        <v>419</v>
      </c>
      <c r="D403">
        <f t="shared" si="84"/>
        <v>35</v>
      </c>
      <c r="E403">
        <f>INDEX(extract[ISSUE_AGE], 1)+D403-1</f>
        <v>82</v>
      </c>
      <c r="F403">
        <f>INDEX(mortality_0[PROBABILITY],MATCH(E403, mortality_0[AGE]))</f>
        <v>6.3590999999999995E-2</v>
      </c>
      <c r="G403">
        <f t="shared" si="85"/>
        <v>5.460282513227388E-3</v>
      </c>
      <c r="H403">
        <f>INDEX(valuation_rate_0[rate],0+1)</f>
        <v>4.2500000000000003E-2</v>
      </c>
      <c r="I403">
        <f t="shared" si="86"/>
        <v>0.24886178193933062</v>
      </c>
      <c r="J403">
        <f>IF(A403&gt;0,J402+L402-M402-N402,INDEX(extract[FUND_VALUE], 1))</f>
        <v>2006.8395034372679</v>
      </c>
      <c r="K403">
        <f>IF((B403&lt;INDEX(extract[GUARANTEE_END], 1)),INDEX(extract[CURRENT_RATE], 1),INDEX(extract[MINIMUM_RATE], 1))</f>
        <v>0.01</v>
      </c>
      <c r="L403">
        <f t="shared" si="87"/>
        <v>1.6647498574767396</v>
      </c>
      <c r="M403">
        <f t="shared" si="88"/>
        <v>10.957910647472449</v>
      </c>
      <c r="N403">
        <f>IF((A403=0),INDEX(extract[AVAILABLE_FPWD], 1),(IF(MOD(C403, 12)=0,J403*INDEX(extract[FREE_PWD_PERCENT], 1),0)))</f>
        <v>0</v>
      </c>
      <c r="O403">
        <f>IF((D403&lt;=INDEX(surr_charge_sch_0[POLICY_YEAR],COUNTA(surr_charge_sch_0[POLICY_YEAR]))),INDEX(surr_charge_sch_0[SURRENDER_CHARGE_PERCENT],MATCH(D403, surr_charge_sch_0[POLICY_YEAR])),INDEX(surr_charge_sch_0[SURRENDER_CHARGE_PERCENT],COUNTA(surr_charge_sch_0[SURRENDER_CHARGE_PERCENT])))</f>
        <v>0</v>
      </c>
      <c r="P403">
        <f t="shared" si="89"/>
        <v>0</v>
      </c>
      <c r="Q403">
        <f t="shared" si="90"/>
        <v>2006.8395034372679</v>
      </c>
      <c r="R403">
        <f t="shared" si="91"/>
        <v>0</v>
      </c>
      <c r="S403">
        <f t="shared" si="92"/>
        <v>2006.8395034372679</v>
      </c>
      <c r="T403">
        <f t="shared" si="93"/>
        <v>499.42565489163991</v>
      </c>
      <c r="U403">
        <f t="shared" si="94"/>
        <v>76288.301708358325</v>
      </c>
      <c r="V403">
        <f t="shared" si="95"/>
        <v>4270.6131321161774</v>
      </c>
      <c r="W403">
        <f t="shared" si="96"/>
        <v>81058.340495366152</v>
      </c>
      <c r="X403">
        <f t="shared" si="97"/>
        <v>96310.79063983573</v>
      </c>
    </row>
    <row r="404" spans="1:24" x14ac:dyDescent="0.3">
      <c r="A404">
        <v>402</v>
      </c>
      <c r="B404">
        <f>IF(A404&gt;0,EOMONTH(B403,1),INDEX(extract[VALUATION_DATE], 1))</f>
        <v>57526</v>
      </c>
      <c r="C404">
        <f>IF(A404=0,DAYS360(INDEX(extract[ISSUE_DATE], 1),B404)/30,C403+1)</f>
        <v>420</v>
      </c>
      <c r="D404">
        <f t="shared" si="84"/>
        <v>36</v>
      </c>
      <c r="E404">
        <f>INDEX(extract[ISSUE_AGE], 1)+D404-1</f>
        <v>83</v>
      </c>
      <c r="F404">
        <f>INDEX(mortality_0[PROBABILITY],MATCH(E404, mortality_0[AGE]))</f>
        <v>7.0056999999999994E-2</v>
      </c>
      <c r="G404">
        <f t="shared" si="85"/>
        <v>6.0343849407736849E-3</v>
      </c>
      <c r="H404">
        <f>INDEX(valuation_rate_0[rate],0+1)</f>
        <v>4.2500000000000003E-2</v>
      </c>
      <c r="I404">
        <f t="shared" si="86"/>
        <v>0.24800010680736159</v>
      </c>
      <c r="J404">
        <f>IF(A404&gt;0,J403+L403-M403-N403,INDEX(extract[FUND_VALUE], 1))</f>
        <v>1997.546342647272</v>
      </c>
      <c r="K404">
        <f>IF((B404&lt;INDEX(extract[GUARANTEE_END], 1)),INDEX(extract[CURRENT_RATE], 1),INDEX(extract[MINIMUM_RATE], 1))</f>
        <v>0.01</v>
      </c>
      <c r="L404">
        <f t="shared" si="87"/>
        <v>1.6570408263986909</v>
      </c>
      <c r="M404">
        <f t="shared" si="88"/>
        <v>12.05396356856825</v>
      </c>
      <c r="N404">
        <f>IF((A404=0),INDEX(extract[AVAILABLE_FPWD], 1),(IF(MOD(C404, 12)=0,J404*INDEX(extract[FREE_PWD_PERCENT], 1),0)))</f>
        <v>199.7546342647272</v>
      </c>
      <c r="O404">
        <f>IF((D404&lt;=INDEX(surr_charge_sch_0[POLICY_YEAR],COUNTA(surr_charge_sch_0[POLICY_YEAR]))),INDEX(surr_charge_sch_0[SURRENDER_CHARGE_PERCENT],MATCH(D404, surr_charge_sch_0[POLICY_YEAR])),INDEX(surr_charge_sch_0[SURRENDER_CHARGE_PERCENT],COUNTA(surr_charge_sch_0[SURRENDER_CHARGE_PERCENT])))</f>
        <v>0</v>
      </c>
      <c r="P404">
        <f t="shared" si="89"/>
        <v>199.7546342647272</v>
      </c>
      <c r="Q404">
        <f t="shared" si="90"/>
        <v>1797.7917083825448</v>
      </c>
      <c r="R404">
        <f t="shared" si="91"/>
        <v>0</v>
      </c>
      <c r="S404">
        <f t="shared" si="92"/>
        <v>1997.546342647272</v>
      </c>
      <c r="T404">
        <f t="shared" si="93"/>
        <v>495.39170632917796</v>
      </c>
      <c r="U404">
        <f t="shared" si="94"/>
        <v>76288.301708358325</v>
      </c>
      <c r="V404">
        <f t="shared" si="95"/>
        <v>4273.340137286239</v>
      </c>
      <c r="W404">
        <f t="shared" si="96"/>
        <v>81057.033551973742</v>
      </c>
      <c r="X404">
        <f t="shared" si="97"/>
        <v>96310.79063983573</v>
      </c>
    </row>
    <row r="405" spans="1:24" x14ac:dyDescent="0.3">
      <c r="A405">
        <v>403</v>
      </c>
      <c r="B405">
        <f>IF(A405&gt;0,EOMONTH(B404,1),INDEX(extract[VALUATION_DATE], 1))</f>
        <v>57557</v>
      </c>
      <c r="C405">
        <f>IF(A405=0,DAYS360(INDEX(extract[ISSUE_DATE], 1),B405)/30,C404+1)</f>
        <v>421</v>
      </c>
      <c r="D405">
        <f t="shared" si="84"/>
        <v>36</v>
      </c>
      <c r="E405">
        <f>INDEX(extract[ISSUE_AGE], 1)+D405-1</f>
        <v>83</v>
      </c>
      <c r="F405">
        <f>INDEX(mortality_0[PROBABILITY],MATCH(E405, mortality_0[AGE]))</f>
        <v>7.0056999999999994E-2</v>
      </c>
      <c r="G405">
        <f t="shared" si="85"/>
        <v>6.0343849407736849E-3</v>
      </c>
      <c r="H405">
        <f>INDEX(valuation_rate_0[rate],0+1)</f>
        <v>4.2500000000000003E-2</v>
      </c>
      <c r="I405">
        <f t="shared" si="86"/>
        <v>0.24714141519510888</v>
      </c>
      <c r="J405">
        <f>IF(A405&gt;0,J404+L404-M404-N404,INDEX(extract[FUND_VALUE], 1))</f>
        <v>1787.3947856403754</v>
      </c>
      <c r="K405">
        <f>IF((B405&lt;INDEX(extract[GUARANTEE_END], 1)),INDEX(extract[CURRENT_RATE], 1),INDEX(extract[MINIMUM_RATE], 1))</f>
        <v>0.01</v>
      </c>
      <c r="L405">
        <f t="shared" si="87"/>
        <v>1.4827121000722798</v>
      </c>
      <c r="M405">
        <f t="shared" si="88"/>
        <v>10.785828177685691</v>
      </c>
      <c r="N405">
        <f>IF((A405=0),INDEX(extract[AVAILABLE_FPWD], 1),(IF(MOD(C405, 12)=0,J405*INDEX(extract[FREE_PWD_PERCENT], 1),0)))</f>
        <v>0</v>
      </c>
      <c r="O405">
        <f>IF((D405&lt;=INDEX(surr_charge_sch_0[POLICY_YEAR],COUNTA(surr_charge_sch_0[POLICY_YEAR]))),INDEX(surr_charge_sch_0[SURRENDER_CHARGE_PERCENT],MATCH(D405, surr_charge_sch_0[POLICY_YEAR])),INDEX(surr_charge_sch_0[SURRENDER_CHARGE_PERCENT],COUNTA(surr_charge_sch_0[SURRENDER_CHARGE_PERCENT])))</f>
        <v>0</v>
      </c>
      <c r="P405">
        <f t="shared" si="89"/>
        <v>0</v>
      </c>
      <c r="Q405">
        <f t="shared" si="90"/>
        <v>1787.3947856403754</v>
      </c>
      <c r="R405">
        <f t="shared" si="91"/>
        <v>0</v>
      </c>
      <c r="S405">
        <f t="shared" si="92"/>
        <v>1787.3947856403754</v>
      </c>
      <c r="T405">
        <f t="shared" si="93"/>
        <v>441.73927683552063</v>
      </c>
      <c r="U405">
        <f t="shared" si="94"/>
        <v>76337.84087899125</v>
      </c>
      <c r="V405">
        <f t="shared" si="95"/>
        <v>4276.3295215386961</v>
      </c>
      <c r="W405">
        <f t="shared" si="96"/>
        <v>81055.90967736546</v>
      </c>
      <c r="X405">
        <f t="shared" si="97"/>
        <v>96310.79063983573</v>
      </c>
    </row>
    <row r="406" spans="1:24" x14ac:dyDescent="0.3">
      <c r="A406">
        <v>404</v>
      </c>
      <c r="B406">
        <f>IF(A406&gt;0,EOMONTH(B405,1),INDEX(extract[VALUATION_DATE], 1))</f>
        <v>57588</v>
      </c>
      <c r="C406">
        <f>IF(A406=0,DAYS360(INDEX(extract[ISSUE_DATE], 1),B406)/30,C405+1)</f>
        <v>422</v>
      </c>
      <c r="D406">
        <f t="shared" si="84"/>
        <v>36</v>
      </c>
      <c r="E406">
        <f>INDEX(extract[ISSUE_AGE], 1)+D406-1</f>
        <v>83</v>
      </c>
      <c r="F406">
        <f>INDEX(mortality_0[PROBABILITY],MATCH(E406, mortality_0[AGE]))</f>
        <v>7.0056999999999994E-2</v>
      </c>
      <c r="G406">
        <f t="shared" si="85"/>
        <v>6.0343849407736849E-3</v>
      </c>
      <c r="H406">
        <f>INDEX(valuation_rate_0[rate],0+1)</f>
        <v>4.2500000000000003E-2</v>
      </c>
      <c r="I406">
        <f t="shared" si="86"/>
        <v>0.24628569677224083</v>
      </c>
      <c r="J406">
        <f>IF(A406&gt;0,J405+L405-M405-N405,INDEX(extract[FUND_VALUE], 1))</f>
        <v>1778.091669562762</v>
      </c>
      <c r="K406">
        <f>IF((B406&lt;INDEX(extract[GUARANTEE_END], 1)),INDEX(extract[CURRENT_RATE], 1),INDEX(extract[MINIMUM_RATE], 1))</f>
        <v>0.01</v>
      </c>
      <c r="L406">
        <f t="shared" si="87"/>
        <v>1.474994810703713</v>
      </c>
      <c r="M406">
        <f t="shared" si="88"/>
        <v>10.72968959412467</v>
      </c>
      <c r="N406">
        <f>IF((A406=0),INDEX(extract[AVAILABLE_FPWD], 1),(IF(MOD(C406, 12)=0,J406*INDEX(extract[FREE_PWD_PERCENT], 1),0)))</f>
        <v>0</v>
      </c>
      <c r="O406">
        <f>IF((D406&lt;=INDEX(surr_charge_sch_0[POLICY_YEAR],COUNTA(surr_charge_sch_0[POLICY_YEAR]))),INDEX(surr_charge_sch_0[SURRENDER_CHARGE_PERCENT],MATCH(D406, surr_charge_sch_0[POLICY_YEAR])),INDEX(surr_charge_sch_0[SURRENDER_CHARGE_PERCENT],COUNTA(surr_charge_sch_0[SURRENDER_CHARGE_PERCENT])))</f>
        <v>0</v>
      </c>
      <c r="P406">
        <f t="shared" si="89"/>
        <v>0</v>
      </c>
      <c r="Q406">
        <f t="shared" si="90"/>
        <v>1778.091669562762</v>
      </c>
      <c r="R406">
        <f t="shared" si="91"/>
        <v>0</v>
      </c>
      <c r="S406">
        <f t="shared" si="92"/>
        <v>1778.091669562762</v>
      </c>
      <c r="T406">
        <f t="shared" si="93"/>
        <v>437.91854576318184</v>
      </c>
      <c r="U406">
        <f t="shared" si="94"/>
        <v>76337.84087899125</v>
      </c>
      <c r="V406">
        <f t="shared" si="95"/>
        <v>4278.995146378581</v>
      </c>
      <c r="W406">
        <f t="shared" si="96"/>
        <v>81054.754571133017</v>
      </c>
      <c r="X406">
        <f t="shared" si="97"/>
        <v>96310.79063983573</v>
      </c>
    </row>
    <row r="407" spans="1:24" x14ac:dyDescent="0.3">
      <c r="A407">
        <v>405</v>
      </c>
      <c r="B407">
        <f>IF(A407&gt;0,EOMONTH(B406,1),INDEX(extract[VALUATION_DATE], 1))</f>
        <v>57618</v>
      </c>
      <c r="C407">
        <f>IF(A407=0,DAYS360(INDEX(extract[ISSUE_DATE], 1),B407)/30,C406+1)</f>
        <v>423</v>
      </c>
      <c r="D407">
        <f t="shared" si="84"/>
        <v>36</v>
      </c>
      <c r="E407">
        <f>INDEX(extract[ISSUE_AGE], 1)+D407-1</f>
        <v>83</v>
      </c>
      <c r="F407">
        <f>INDEX(mortality_0[PROBABILITY],MATCH(E407, mortality_0[AGE]))</f>
        <v>7.0056999999999994E-2</v>
      </c>
      <c r="G407">
        <f t="shared" si="85"/>
        <v>6.0343849407736849E-3</v>
      </c>
      <c r="H407">
        <f>INDEX(valuation_rate_0[rate],0+1)</f>
        <v>4.2500000000000003E-2</v>
      </c>
      <c r="I407">
        <f t="shared" si="86"/>
        <v>0.24543294124419418</v>
      </c>
      <c r="J407">
        <f>IF(A407&gt;0,J406+L406-M406-N406,INDEX(extract[FUND_VALUE], 1))</f>
        <v>1768.8369747793411</v>
      </c>
      <c r="K407">
        <f>IF((B407&lt;INDEX(extract[GUARANTEE_END], 1)),INDEX(extract[CURRENT_RATE], 1),INDEX(extract[MINIMUM_RATE], 1))</f>
        <v>0.01</v>
      </c>
      <c r="L407">
        <f t="shared" si="87"/>
        <v>1.4673176886442247</v>
      </c>
      <c r="M407">
        <f t="shared" si="88"/>
        <v>10.673843203292138</v>
      </c>
      <c r="N407">
        <f>IF((A407=0),INDEX(extract[AVAILABLE_FPWD], 1),(IF(MOD(C407, 12)=0,J407*INDEX(extract[FREE_PWD_PERCENT], 1),0)))</f>
        <v>0</v>
      </c>
      <c r="O407">
        <f>IF((D407&lt;=INDEX(surr_charge_sch_0[POLICY_YEAR],COUNTA(surr_charge_sch_0[POLICY_YEAR]))),INDEX(surr_charge_sch_0[SURRENDER_CHARGE_PERCENT],MATCH(D407, surr_charge_sch_0[POLICY_YEAR])),INDEX(surr_charge_sch_0[SURRENDER_CHARGE_PERCENT],COUNTA(surr_charge_sch_0[SURRENDER_CHARGE_PERCENT])))</f>
        <v>0</v>
      </c>
      <c r="P407">
        <f t="shared" si="89"/>
        <v>0</v>
      </c>
      <c r="Q407">
        <f t="shared" si="90"/>
        <v>1768.8369747793411</v>
      </c>
      <c r="R407">
        <f t="shared" si="91"/>
        <v>0</v>
      </c>
      <c r="S407">
        <f t="shared" si="92"/>
        <v>1768.8369747793411</v>
      </c>
      <c r="T407">
        <f t="shared" si="93"/>
        <v>434.1308613015762</v>
      </c>
      <c r="U407">
        <f t="shared" si="94"/>
        <v>76337.84087899125</v>
      </c>
      <c r="V407">
        <f t="shared" si="95"/>
        <v>4281.6377154564198</v>
      </c>
      <c r="W407">
        <f t="shared" si="96"/>
        <v>81053.609455749247</v>
      </c>
      <c r="X407">
        <f t="shared" si="97"/>
        <v>96310.79063983573</v>
      </c>
    </row>
    <row r="408" spans="1:24" x14ac:dyDescent="0.3">
      <c r="A408">
        <v>406</v>
      </c>
      <c r="B408">
        <f>IF(A408&gt;0,EOMONTH(B407,1),INDEX(extract[VALUATION_DATE], 1))</f>
        <v>57649</v>
      </c>
      <c r="C408">
        <f>IF(A408=0,DAYS360(INDEX(extract[ISSUE_DATE], 1),B408)/30,C407+1)</f>
        <v>424</v>
      </c>
      <c r="D408">
        <f t="shared" si="84"/>
        <v>36</v>
      </c>
      <c r="E408">
        <f>INDEX(extract[ISSUE_AGE], 1)+D408-1</f>
        <v>83</v>
      </c>
      <c r="F408">
        <f>INDEX(mortality_0[PROBABILITY],MATCH(E408, mortality_0[AGE]))</f>
        <v>7.0056999999999994E-2</v>
      </c>
      <c r="G408">
        <f t="shared" si="85"/>
        <v>6.0343849407736849E-3</v>
      </c>
      <c r="H408">
        <f>INDEX(valuation_rate_0[rate],0+1)</f>
        <v>4.2500000000000003E-2</v>
      </c>
      <c r="I408">
        <f t="shared" si="86"/>
        <v>0.24458313835205026</v>
      </c>
      <c r="J408">
        <f>IF(A408&gt;0,J407+L407-M407-N407,INDEX(extract[FUND_VALUE], 1))</f>
        <v>1759.6304492646932</v>
      </c>
      <c r="K408">
        <f>IF((B408&lt;INDEX(extract[GUARANTEE_END], 1)),INDEX(extract[CURRENT_RATE], 1),INDEX(extract[MINIMUM_RATE], 1))</f>
        <v>0.01</v>
      </c>
      <c r="L408">
        <f t="shared" si="87"/>
        <v>1.4596805248291238</v>
      </c>
      <c r="M408">
        <f t="shared" si="88"/>
        <v>10.618287484369699</v>
      </c>
      <c r="N408">
        <f>IF((A408=0),INDEX(extract[AVAILABLE_FPWD], 1),(IF(MOD(C408, 12)=0,J408*INDEX(extract[FREE_PWD_PERCENT], 1),0)))</f>
        <v>0</v>
      </c>
      <c r="O408">
        <f>IF((D408&lt;=INDEX(surr_charge_sch_0[POLICY_YEAR],COUNTA(surr_charge_sch_0[POLICY_YEAR]))),INDEX(surr_charge_sch_0[SURRENDER_CHARGE_PERCENT],MATCH(D408, surr_charge_sch_0[POLICY_YEAR])),INDEX(surr_charge_sch_0[SURRENDER_CHARGE_PERCENT],COUNTA(surr_charge_sch_0[SURRENDER_CHARGE_PERCENT])))</f>
        <v>0</v>
      </c>
      <c r="P408">
        <f t="shared" si="89"/>
        <v>0</v>
      </c>
      <c r="Q408">
        <f t="shared" si="90"/>
        <v>1759.6304492646932</v>
      </c>
      <c r="R408">
        <f t="shared" si="91"/>
        <v>0</v>
      </c>
      <c r="S408">
        <f t="shared" si="92"/>
        <v>1759.6304492646932</v>
      </c>
      <c r="T408">
        <f t="shared" si="93"/>
        <v>430.3759376209868</v>
      </c>
      <c r="U408">
        <f t="shared" si="94"/>
        <v>76337.84087899125</v>
      </c>
      <c r="V408">
        <f t="shared" si="95"/>
        <v>4284.2574281881834</v>
      </c>
      <c r="W408">
        <f t="shared" si="96"/>
        <v>81052.474244800425</v>
      </c>
      <c r="X408">
        <f t="shared" si="97"/>
        <v>96310.79063983573</v>
      </c>
    </row>
    <row r="409" spans="1:24" x14ac:dyDescent="0.3">
      <c r="A409">
        <v>407</v>
      </c>
      <c r="B409">
        <f>IF(A409&gt;0,EOMONTH(B408,1),INDEX(extract[VALUATION_DATE], 1))</f>
        <v>57679</v>
      </c>
      <c r="C409">
        <f>IF(A409=0,DAYS360(INDEX(extract[ISSUE_DATE], 1),B409)/30,C408+1)</f>
        <v>425</v>
      </c>
      <c r="D409">
        <f t="shared" si="84"/>
        <v>36</v>
      </c>
      <c r="E409">
        <f>INDEX(extract[ISSUE_AGE], 1)+D409-1</f>
        <v>83</v>
      </c>
      <c r="F409">
        <f>INDEX(mortality_0[PROBABILITY],MATCH(E409, mortality_0[AGE]))</f>
        <v>7.0056999999999994E-2</v>
      </c>
      <c r="G409">
        <f t="shared" si="85"/>
        <v>6.0343849407736849E-3</v>
      </c>
      <c r="H409">
        <f>INDEX(valuation_rate_0[rate],0+1)</f>
        <v>4.2500000000000003E-2</v>
      </c>
      <c r="I409">
        <f t="shared" si="86"/>
        <v>0.24373627787241148</v>
      </c>
      <c r="J409">
        <f>IF(A409&gt;0,J408+L408-M408-N408,INDEX(extract[FUND_VALUE], 1))</f>
        <v>1750.4718423051527</v>
      </c>
      <c r="K409">
        <f>IF((B409&lt;INDEX(extract[GUARANTEE_END], 1)),INDEX(extract[CURRENT_RATE], 1),INDEX(extract[MINIMUM_RATE], 1))</f>
        <v>0.01</v>
      </c>
      <c r="L409">
        <f t="shared" si="87"/>
        <v>1.4520831112818688</v>
      </c>
      <c r="M409">
        <f t="shared" si="88"/>
        <v>10.563020924454582</v>
      </c>
      <c r="N409">
        <f>IF((A409=0),INDEX(extract[AVAILABLE_FPWD], 1),(IF(MOD(C409, 12)=0,J409*INDEX(extract[FREE_PWD_PERCENT], 1),0)))</f>
        <v>0</v>
      </c>
      <c r="O409">
        <f>IF((D409&lt;=INDEX(surr_charge_sch_0[POLICY_YEAR],COUNTA(surr_charge_sch_0[POLICY_YEAR]))),INDEX(surr_charge_sch_0[SURRENDER_CHARGE_PERCENT],MATCH(D409, surr_charge_sch_0[POLICY_YEAR])),INDEX(surr_charge_sch_0[SURRENDER_CHARGE_PERCENT],COUNTA(surr_charge_sch_0[SURRENDER_CHARGE_PERCENT])))</f>
        <v>0</v>
      </c>
      <c r="P409">
        <f t="shared" si="89"/>
        <v>0</v>
      </c>
      <c r="Q409">
        <f t="shared" si="90"/>
        <v>1750.4718423051527</v>
      </c>
      <c r="R409">
        <f t="shared" si="91"/>
        <v>0</v>
      </c>
      <c r="S409">
        <f t="shared" si="92"/>
        <v>1750.4718423051527</v>
      </c>
      <c r="T409">
        <f t="shared" si="93"/>
        <v>426.65349136392075</v>
      </c>
      <c r="U409">
        <f t="shared" si="94"/>
        <v>76337.84087899125</v>
      </c>
      <c r="V409">
        <f t="shared" si="95"/>
        <v>4286.8544822650347</v>
      </c>
      <c r="W409">
        <f t="shared" si="96"/>
        <v>81051.348852620198</v>
      </c>
      <c r="X409">
        <f t="shared" si="97"/>
        <v>96310.79063983573</v>
      </c>
    </row>
    <row r="410" spans="1:24" x14ac:dyDescent="0.3">
      <c r="A410">
        <v>408</v>
      </c>
      <c r="B410">
        <f>IF(A410&gt;0,EOMONTH(B409,1),INDEX(extract[VALUATION_DATE], 1))</f>
        <v>57710</v>
      </c>
      <c r="C410">
        <f>IF(A410=0,DAYS360(INDEX(extract[ISSUE_DATE], 1),B410)/30,C409+1)</f>
        <v>426</v>
      </c>
      <c r="D410">
        <f t="shared" si="84"/>
        <v>36</v>
      </c>
      <c r="E410">
        <f>INDEX(extract[ISSUE_AGE], 1)+D410-1</f>
        <v>83</v>
      </c>
      <c r="F410">
        <f>INDEX(mortality_0[PROBABILITY],MATCH(E410, mortality_0[AGE]))</f>
        <v>7.0056999999999994E-2</v>
      </c>
      <c r="G410">
        <f t="shared" si="85"/>
        <v>6.0343849407736849E-3</v>
      </c>
      <c r="H410">
        <f>INDEX(valuation_rate_0[rate],0+1)</f>
        <v>4.2500000000000003E-2</v>
      </c>
      <c r="I410">
        <f t="shared" si="86"/>
        <v>0.24289234961727849</v>
      </c>
      <c r="J410">
        <f>IF(A410&gt;0,J409+L409-M409-N409,INDEX(extract[FUND_VALUE], 1))</f>
        <v>1741.3609044919799</v>
      </c>
      <c r="K410">
        <f>IF((B410&lt;INDEX(extract[GUARANTEE_END], 1)),INDEX(extract[CURRENT_RATE], 1),INDEX(extract[MINIMUM_RATE], 1))</f>
        <v>0.01</v>
      </c>
      <c r="L410">
        <f t="shared" si="87"/>
        <v>1.4445252411084044</v>
      </c>
      <c r="M410">
        <f t="shared" si="88"/>
        <v>10.508042018518447</v>
      </c>
      <c r="N410">
        <f>IF((A410=0),INDEX(extract[AVAILABLE_FPWD], 1),(IF(MOD(C410, 12)=0,J410*INDEX(extract[FREE_PWD_PERCENT], 1),0)))</f>
        <v>0</v>
      </c>
      <c r="O410">
        <f>IF((D410&lt;=INDEX(surr_charge_sch_0[POLICY_YEAR],COUNTA(surr_charge_sch_0[POLICY_YEAR]))),INDEX(surr_charge_sch_0[SURRENDER_CHARGE_PERCENT],MATCH(D410, surr_charge_sch_0[POLICY_YEAR])),INDEX(surr_charge_sch_0[SURRENDER_CHARGE_PERCENT],COUNTA(surr_charge_sch_0[SURRENDER_CHARGE_PERCENT])))</f>
        <v>0</v>
      </c>
      <c r="P410">
        <f t="shared" si="89"/>
        <v>0</v>
      </c>
      <c r="Q410">
        <f t="shared" si="90"/>
        <v>1741.3609044919799</v>
      </c>
      <c r="R410">
        <f t="shared" si="91"/>
        <v>0</v>
      </c>
      <c r="S410">
        <f t="shared" si="92"/>
        <v>1741.3609044919799</v>
      </c>
      <c r="T410">
        <f t="shared" si="93"/>
        <v>422.96324162372628</v>
      </c>
      <c r="U410">
        <f t="shared" si="94"/>
        <v>76337.84087899125</v>
      </c>
      <c r="V410">
        <f t="shared" si="95"/>
        <v>4289.4290736682497</v>
      </c>
      <c r="W410">
        <f t="shared" si="96"/>
        <v>81050.233194283224</v>
      </c>
      <c r="X410">
        <f t="shared" si="97"/>
        <v>96310.79063983573</v>
      </c>
    </row>
    <row r="411" spans="1:24" x14ac:dyDescent="0.3">
      <c r="A411">
        <v>409</v>
      </c>
      <c r="B411">
        <f>IF(A411&gt;0,EOMONTH(B410,1),INDEX(extract[VALUATION_DATE], 1))</f>
        <v>57741</v>
      </c>
      <c r="C411">
        <f>IF(A411=0,DAYS360(INDEX(extract[ISSUE_DATE], 1),B411)/30,C410+1)</f>
        <v>427</v>
      </c>
      <c r="D411">
        <f t="shared" si="84"/>
        <v>36</v>
      </c>
      <c r="E411">
        <f>INDEX(extract[ISSUE_AGE], 1)+D411-1</f>
        <v>83</v>
      </c>
      <c r="F411">
        <f>INDEX(mortality_0[PROBABILITY],MATCH(E411, mortality_0[AGE]))</f>
        <v>7.0056999999999994E-2</v>
      </c>
      <c r="G411">
        <f t="shared" si="85"/>
        <v>6.0343849407736849E-3</v>
      </c>
      <c r="H411">
        <f>INDEX(valuation_rate_0[rate],0+1)</f>
        <v>4.2500000000000003E-2</v>
      </c>
      <c r="I411">
        <f t="shared" si="86"/>
        <v>0.24205134343392745</v>
      </c>
      <c r="J411">
        <f>IF(A411&gt;0,J410+L410-M410-N410,INDEX(extract[FUND_VALUE], 1))</f>
        <v>1732.2973877145698</v>
      </c>
      <c r="K411">
        <f>IF((B411&lt;INDEX(extract[GUARANTEE_END], 1)),INDEX(extract[CURRENT_RATE], 1),INDEX(extract[MINIMUM_RATE], 1))</f>
        <v>0.01</v>
      </c>
      <c r="L411">
        <f t="shared" si="87"/>
        <v>1.437006708491527</v>
      </c>
      <c r="M411">
        <f t="shared" si="88"/>
        <v>10.453349269366393</v>
      </c>
      <c r="N411">
        <f>IF((A411=0),INDEX(extract[AVAILABLE_FPWD], 1),(IF(MOD(C411, 12)=0,J411*INDEX(extract[FREE_PWD_PERCENT], 1),0)))</f>
        <v>0</v>
      </c>
      <c r="O411">
        <f>IF((D411&lt;=INDEX(surr_charge_sch_0[POLICY_YEAR],COUNTA(surr_charge_sch_0[POLICY_YEAR]))),INDEX(surr_charge_sch_0[SURRENDER_CHARGE_PERCENT],MATCH(D411, surr_charge_sch_0[POLICY_YEAR])),INDEX(surr_charge_sch_0[SURRENDER_CHARGE_PERCENT],COUNTA(surr_charge_sch_0[SURRENDER_CHARGE_PERCENT])))</f>
        <v>0</v>
      </c>
      <c r="P411">
        <f t="shared" si="89"/>
        <v>0</v>
      </c>
      <c r="Q411">
        <f t="shared" si="90"/>
        <v>1732.2973877145698</v>
      </c>
      <c r="R411">
        <f t="shared" si="91"/>
        <v>0</v>
      </c>
      <c r="S411">
        <f t="shared" si="92"/>
        <v>1732.2973877145698</v>
      </c>
      <c r="T411">
        <f t="shared" si="93"/>
        <v>419.30490992339469</v>
      </c>
      <c r="U411">
        <f t="shared" si="94"/>
        <v>76337.84087899125</v>
      </c>
      <c r="V411">
        <f t="shared" si="95"/>
        <v>4291.9813966840047</v>
      </c>
      <c r="W411">
        <f t="shared" si="96"/>
        <v>81049.127185598642</v>
      </c>
      <c r="X411">
        <f t="shared" si="97"/>
        <v>96310.79063983573</v>
      </c>
    </row>
    <row r="412" spans="1:24" x14ac:dyDescent="0.3">
      <c r="A412">
        <v>410</v>
      </c>
      <c r="B412">
        <f>IF(A412&gt;0,EOMONTH(B411,1),INDEX(extract[VALUATION_DATE], 1))</f>
        <v>57769</v>
      </c>
      <c r="C412">
        <f>IF(A412=0,DAYS360(INDEX(extract[ISSUE_DATE], 1),B412)/30,C411+1)</f>
        <v>428</v>
      </c>
      <c r="D412">
        <f t="shared" si="84"/>
        <v>36</v>
      </c>
      <c r="E412">
        <f>INDEX(extract[ISSUE_AGE], 1)+D412-1</f>
        <v>83</v>
      </c>
      <c r="F412">
        <f>INDEX(mortality_0[PROBABILITY],MATCH(E412, mortality_0[AGE]))</f>
        <v>7.0056999999999994E-2</v>
      </c>
      <c r="G412">
        <f t="shared" si="85"/>
        <v>6.0343849407736849E-3</v>
      </c>
      <c r="H412">
        <f>INDEX(valuation_rate_0[rate],0+1)</f>
        <v>4.2500000000000003E-2</v>
      </c>
      <c r="I412">
        <f t="shared" si="86"/>
        <v>0.24121324920478801</v>
      </c>
      <c r="J412">
        <f>IF(A412&gt;0,J411+L411-M411-N411,INDEX(extract[FUND_VALUE], 1))</f>
        <v>1723.281045153695</v>
      </c>
      <c r="K412">
        <f>IF((B412&lt;INDEX(extract[GUARANTEE_END], 1)),INDEX(extract[CURRENT_RATE], 1),INDEX(extract[MINIMUM_RATE], 1))</f>
        <v>0.01</v>
      </c>
      <c r="L412">
        <f t="shared" si="87"/>
        <v>1.4295273086852798</v>
      </c>
      <c r="M412">
        <f t="shared" si="88"/>
        <v>10.398941187596193</v>
      </c>
      <c r="N412">
        <f>IF((A412=0),INDEX(extract[AVAILABLE_FPWD], 1),(IF(MOD(C412, 12)=0,J412*INDEX(extract[FREE_PWD_PERCENT], 1),0)))</f>
        <v>0</v>
      </c>
      <c r="O412">
        <f>IF((D412&lt;=INDEX(surr_charge_sch_0[POLICY_YEAR],COUNTA(surr_charge_sch_0[POLICY_YEAR]))),INDEX(surr_charge_sch_0[SURRENDER_CHARGE_PERCENT],MATCH(D412, surr_charge_sch_0[POLICY_YEAR])),INDEX(surr_charge_sch_0[SURRENDER_CHARGE_PERCENT],COUNTA(surr_charge_sch_0[SURRENDER_CHARGE_PERCENT])))</f>
        <v>0</v>
      </c>
      <c r="P412">
        <f t="shared" si="89"/>
        <v>0</v>
      </c>
      <c r="Q412">
        <f t="shared" si="90"/>
        <v>1723.281045153695</v>
      </c>
      <c r="R412">
        <f t="shared" si="91"/>
        <v>0</v>
      </c>
      <c r="S412">
        <f t="shared" si="92"/>
        <v>1723.281045153695</v>
      </c>
      <c r="T412">
        <f t="shared" si="93"/>
        <v>415.67822019454576</v>
      </c>
      <c r="U412">
        <f t="shared" si="94"/>
        <v>76337.84087899125</v>
      </c>
      <c r="V412">
        <f t="shared" si="95"/>
        <v>4294.5116439180392</v>
      </c>
      <c r="W412">
        <f t="shared" si="96"/>
        <v>81048.030743103838</v>
      </c>
      <c r="X412">
        <f t="shared" si="97"/>
        <v>96310.79063983573</v>
      </c>
    </row>
    <row r="413" spans="1:24" x14ac:dyDescent="0.3">
      <c r="A413">
        <v>411</v>
      </c>
      <c r="B413">
        <f>IF(A413&gt;0,EOMONTH(B412,1),INDEX(extract[VALUATION_DATE], 1))</f>
        <v>57800</v>
      </c>
      <c r="C413">
        <f>IF(A413=0,DAYS360(INDEX(extract[ISSUE_DATE], 1),B413)/30,C412+1)</f>
        <v>429</v>
      </c>
      <c r="D413">
        <f t="shared" si="84"/>
        <v>36</v>
      </c>
      <c r="E413">
        <f>INDEX(extract[ISSUE_AGE], 1)+D413-1</f>
        <v>83</v>
      </c>
      <c r="F413">
        <f>INDEX(mortality_0[PROBABILITY],MATCH(E413, mortality_0[AGE]))</f>
        <v>7.0056999999999994E-2</v>
      </c>
      <c r="G413">
        <f t="shared" si="85"/>
        <v>6.0343849407736849E-3</v>
      </c>
      <c r="H413">
        <f>INDEX(valuation_rate_0[rate],0+1)</f>
        <v>4.2500000000000003E-2</v>
      </c>
      <c r="I413">
        <f t="shared" si="86"/>
        <v>0.24037805684732155</v>
      </c>
      <c r="J413">
        <f>IF(A413&gt;0,J412+L412-M412-N412,INDEX(extract[FUND_VALUE], 1))</f>
        <v>1714.3116312747841</v>
      </c>
      <c r="K413">
        <f>IF((B413&lt;INDEX(extract[GUARANTEE_END], 1)),INDEX(extract[CURRENT_RATE], 1),INDEX(extract[MINIMUM_RATE], 1))</f>
        <v>0.01</v>
      </c>
      <c r="L413">
        <f t="shared" si="87"/>
        <v>1.4220868380093776</v>
      </c>
      <c r="M413">
        <f t="shared" si="88"/>
        <v>10.344816291557727</v>
      </c>
      <c r="N413">
        <f>IF((A413=0),INDEX(extract[AVAILABLE_FPWD], 1),(IF(MOD(C413, 12)=0,J413*INDEX(extract[FREE_PWD_PERCENT], 1),0)))</f>
        <v>0</v>
      </c>
      <c r="O413">
        <f>IF((D413&lt;=INDEX(surr_charge_sch_0[POLICY_YEAR],COUNTA(surr_charge_sch_0[POLICY_YEAR]))),INDEX(surr_charge_sch_0[SURRENDER_CHARGE_PERCENT],MATCH(D413, surr_charge_sch_0[POLICY_YEAR])),INDEX(surr_charge_sch_0[SURRENDER_CHARGE_PERCENT],COUNTA(surr_charge_sch_0[SURRENDER_CHARGE_PERCENT])))</f>
        <v>0</v>
      </c>
      <c r="P413">
        <f t="shared" si="89"/>
        <v>0</v>
      </c>
      <c r="Q413">
        <f t="shared" si="90"/>
        <v>1714.3116312747841</v>
      </c>
      <c r="R413">
        <f t="shared" si="91"/>
        <v>0</v>
      </c>
      <c r="S413">
        <f t="shared" si="92"/>
        <v>1714.3116312747841</v>
      </c>
      <c r="T413">
        <f t="shared" si="93"/>
        <v>412.0828987565946</v>
      </c>
      <c r="U413">
        <f t="shared" si="94"/>
        <v>76337.84087899125</v>
      </c>
      <c r="V413">
        <f t="shared" si="95"/>
        <v>4297.0200063101884</v>
      </c>
      <c r="W413">
        <f t="shared" si="96"/>
        <v>81046.943784058036</v>
      </c>
      <c r="X413">
        <f t="shared" si="97"/>
        <v>96310.79063983573</v>
      </c>
    </row>
    <row r="414" spans="1:24" x14ac:dyDescent="0.3">
      <c r="A414">
        <v>412</v>
      </c>
      <c r="B414">
        <f>IF(A414&gt;0,EOMONTH(B413,1),INDEX(extract[VALUATION_DATE], 1))</f>
        <v>57830</v>
      </c>
      <c r="C414">
        <f>IF(A414=0,DAYS360(INDEX(extract[ISSUE_DATE], 1),B414)/30,C413+1)</f>
        <v>430</v>
      </c>
      <c r="D414">
        <f t="shared" si="84"/>
        <v>36</v>
      </c>
      <c r="E414">
        <f>INDEX(extract[ISSUE_AGE], 1)+D414-1</f>
        <v>83</v>
      </c>
      <c r="F414">
        <f>INDEX(mortality_0[PROBABILITY],MATCH(E414, mortality_0[AGE]))</f>
        <v>7.0056999999999994E-2</v>
      </c>
      <c r="G414">
        <f t="shared" si="85"/>
        <v>6.0343849407736849E-3</v>
      </c>
      <c r="H414">
        <f>INDEX(valuation_rate_0[rate],0+1)</f>
        <v>4.2500000000000003E-2</v>
      </c>
      <c r="I414">
        <f t="shared" si="86"/>
        <v>0.23954575631389988</v>
      </c>
      <c r="J414">
        <f>IF(A414&gt;0,J413+L413-M413-N413,INDEX(extract[FUND_VALUE], 1))</f>
        <v>1705.3889018212358</v>
      </c>
      <c r="K414">
        <f>IF((B414&lt;INDEX(extract[GUARANTEE_END], 1)),INDEX(extract[CURRENT_RATE], 1),INDEX(extract[MINIMUM_RATE], 1))</f>
        <v>0.01</v>
      </c>
      <c r="L414">
        <f t="shared" si="87"/>
        <v>1.4146850938436604</v>
      </c>
      <c r="M414">
        <f t="shared" si="88"/>
        <v>10.290973107312638</v>
      </c>
      <c r="N414">
        <f>IF((A414=0),INDEX(extract[AVAILABLE_FPWD], 1),(IF(MOD(C414, 12)=0,J414*INDEX(extract[FREE_PWD_PERCENT], 1),0)))</f>
        <v>0</v>
      </c>
      <c r="O414">
        <f>IF((D414&lt;=INDEX(surr_charge_sch_0[POLICY_YEAR],COUNTA(surr_charge_sch_0[POLICY_YEAR]))),INDEX(surr_charge_sch_0[SURRENDER_CHARGE_PERCENT],MATCH(D414, surr_charge_sch_0[POLICY_YEAR])),INDEX(surr_charge_sch_0[SURRENDER_CHARGE_PERCENT],COUNTA(surr_charge_sch_0[SURRENDER_CHARGE_PERCENT])))</f>
        <v>0</v>
      </c>
      <c r="P414">
        <f t="shared" si="89"/>
        <v>0</v>
      </c>
      <c r="Q414">
        <f t="shared" si="90"/>
        <v>1705.3889018212358</v>
      </c>
      <c r="R414">
        <f t="shared" si="91"/>
        <v>0</v>
      </c>
      <c r="S414">
        <f t="shared" si="92"/>
        <v>1705.3889018212358</v>
      </c>
      <c r="T414">
        <f t="shared" si="93"/>
        <v>408.51867429609905</v>
      </c>
      <c r="U414">
        <f t="shared" si="94"/>
        <v>76337.84087899125</v>
      </c>
      <c r="V414">
        <f t="shared" si="95"/>
        <v>4299.5066731487959</v>
      </c>
      <c r="W414">
        <f t="shared" si="96"/>
        <v>81045.866226436134</v>
      </c>
      <c r="X414">
        <f t="shared" si="97"/>
        <v>96310.79063983573</v>
      </c>
    </row>
    <row r="415" spans="1:24" x14ac:dyDescent="0.3">
      <c r="A415">
        <v>413</v>
      </c>
      <c r="B415">
        <f>IF(A415&gt;0,EOMONTH(B414,1),INDEX(extract[VALUATION_DATE], 1))</f>
        <v>57861</v>
      </c>
      <c r="C415">
        <f>IF(A415=0,DAYS360(INDEX(extract[ISSUE_DATE], 1),B415)/30,C414+1)</f>
        <v>431</v>
      </c>
      <c r="D415">
        <f t="shared" si="84"/>
        <v>36</v>
      </c>
      <c r="E415">
        <f>INDEX(extract[ISSUE_AGE], 1)+D415-1</f>
        <v>83</v>
      </c>
      <c r="F415">
        <f>INDEX(mortality_0[PROBABILITY],MATCH(E415, mortality_0[AGE]))</f>
        <v>7.0056999999999994E-2</v>
      </c>
      <c r="G415">
        <f t="shared" si="85"/>
        <v>6.0343849407736849E-3</v>
      </c>
      <c r="H415">
        <f>INDEX(valuation_rate_0[rate],0+1)</f>
        <v>4.2500000000000003E-2</v>
      </c>
      <c r="I415">
        <f t="shared" si="86"/>
        <v>0.23871633759168434</v>
      </c>
      <c r="J415">
        <f>IF(A415&gt;0,J414+L414-M414-N414,INDEX(extract[FUND_VALUE], 1))</f>
        <v>1696.5126138077669</v>
      </c>
      <c r="K415">
        <f>IF((B415&lt;INDEX(extract[GUARANTEE_END], 1)),INDEX(extract[CURRENT_RATE], 1),INDEX(extract[MINIMUM_RATE], 1))</f>
        <v>0.01</v>
      </c>
      <c r="L415">
        <f t="shared" si="87"/>
        <v>1.407321874622574</v>
      </c>
      <c r="M415">
        <f t="shared" si="88"/>
        <v>10.237410168594192</v>
      </c>
      <c r="N415">
        <f>IF((A415=0),INDEX(extract[AVAILABLE_FPWD], 1),(IF(MOD(C415, 12)=0,J415*INDEX(extract[FREE_PWD_PERCENT], 1),0)))</f>
        <v>0</v>
      </c>
      <c r="O415">
        <f>IF((D415&lt;=INDEX(surr_charge_sch_0[POLICY_YEAR],COUNTA(surr_charge_sch_0[POLICY_YEAR]))),INDEX(surr_charge_sch_0[SURRENDER_CHARGE_PERCENT],MATCH(D415, surr_charge_sch_0[POLICY_YEAR])),INDEX(surr_charge_sch_0[SURRENDER_CHARGE_PERCENT],COUNTA(surr_charge_sch_0[SURRENDER_CHARGE_PERCENT])))</f>
        <v>0</v>
      </c>
      <c r="P415">
        <f t="shared" si="89"/>
        <v>0</v>
      </c>
      <c r="Q415">
        <f t="shared" si="90"/>
        <v>1696.5126138077669</v>
      </c>
      <c r="R415">
        <f t="shared" si="91"/>
        <v>0</v>
      </c>
      <c r="S415">
        <f t="shared" si="92"/>
        <v>1696.5126138077669</v>
      </c>
      <c r="T415">
        <f t="shared" si="93"/>
        <v>404.98527784628567</v>
      </c>
      <c r="U415">
        <f t="shared" si="94"/>
        <v>76337.84087899125</v>
      </c>
      <c r="V415">
        <f t="shared" si="95"/>
        <v>4301.9718320849934</v>
      </c>
      <c r="W415">
        <f t="shared" si="96"/>
        <v>81044.797988922524</v>
      </c>
      <c r="X415">
        <f t="shared" si="97"/>
        <v>96310.79063983573</v>
      </c>
    </row>
    <row r="416" spans="1:24" x14ac:dyDescent="0.3">
      <c r="A416">
        <v>414</v>
      </c>
      <c r="B416">
        <f>IF(A416&gt;0,EOMONTH(B415,1),INDEX(extract[VALUATION_DATE], 1))</f>
        <v>57891</v>
      </c>
      <c r="C416">
        <f>IF(A416=0,DAYS360(INDEX(extract[ISSUE_DATE], 1),B416)/30,C415+1)</f>
        <v>432</v>
      </c>
      <c r="D416">
        <f t="shared" si="84"/>
        <v>37</v>
      </c>
      <c r="E416">
        <f>INDEX(extract[ISSUE_AGE], 1)+D416-1</f>
        <v>84</v>
      </c>
      <c r="F416">
        <f>INDEX(mortality_0[PROBABILITY],MATCH(E416, mortality_0[AGE]))</f>
        <v>7.7047999999999991E-2</v>
      </c>
      <c r="G416">
        <f t="shared" si="85"/>
        <v>6.6592325616251502E-3</v>
      </c>
      <c r="H416">
        <f>INDEX(valuation_rate_0[rate],0+1)</f>
        <v>4.2500000000000003E-2</v>
      </c>
      <c r="I416">
        <f t="shared" si="86"/>
        <v>0.23788979070250543</v>
      </c>
      <c r="J416">
        <f>IF(A416&gt;0,J415+L415-M415-N415,INDEX(extract[FUND_VALUE], 1))</f>
        <v>1687.6825255137953</v>
      </c>
      <c r="K416">
        <f>IF((B416&lt;INDEX(extract[GUARANTEE_END], 1)),INDEX(extract[CURRENT_RATE], 1),INDEX(extract[MINIMUM_RATE], 1))</f>
        <v>0.01</v>
      </c>
      <c r="L416">
        <f t="shared" si="87"/>
        <v>1.3999969798296825</v>
      </c>
      <c r="M416">
        <f t="shared" si="88"/>
        <v>11.238670427587234</v>
      </c>
      <c r="N416">
        <f>IF((A416=0),INDEX(extract[AVAILABLE_FPWD], 1),(IF(MOD(C416, 12)=0,J416*INDEX(extract[FREE_PWD_PERCENT], 1),0)))</f>
        <v>168.76825255137953</v>
      </c>
      <c r="O416">
        <f>IF((D416&lt;=INDEX(surr_charge_sch_0[POLICY_YEAR],COUNTA(surr_charge_sch_0[POLICY_YEAR]))),INDEX(surr_charge_sch_0[SURRENDER_CHARGE_PERCENT],MATCH(D416, surr_charge_sch_0[POLICY_YEAR])),INDEX(surr_charge_sch_0[SURRENDER_CHARGE_PERCENT],COUNTA(surr_charge_sch_0[SURRENDER_CHARGE_PERCENT])))</f>
        <v>0</v>
      </c>
      <c r="P416">
        <f t="shared" si="89"/>
        <v>168.76825255137953</v>
      </c>
      <c r="Q416">
        <f t="shared" si="90"/>
        <v>1518.9142729624159</v>
      </c>
      <c r="R416">
        <f t="shared" si="91"/>
        <v>0</v>
      </c>
      <c r="S416">
        <f t="shared" si="92"/>
        <v>1687.6825255137953</v>
      </c>
      <c r="T416">
        <f t="shared" si="93"/>
        <v>401.48244276675257</v>
      </c>
      <c r="U416">
        <f t="shared" si="94"/>
        <v>76337.84087899125</v>
      </c>
      <c r="V416">
        <f t="shared" si="95"/>
        <v>4304.4156691468643</v>
      </c>
      <c r="W416">
        <f t="shared" si="96"/>
        <v>81043.738990904865</v>
      </c>
      <c r="X416">
        <f t="shared" si="97"/>
        <v>96310.79063983573</v>
      </c>
    </row>
    <row r="417" spans="1:24" x14ac:dyDescent="0.3">
      <c r="A417">
        <v>415</v>
      </c>
      <c r="B417">
        <f>IF(A417&gt;0,EOMONTH(B416,1),INDEX(extract[VALUATION_DATE], 1))</f>
        <v>57922</v>
      </c>
      <c r="C417">
        <f>IF(A417=0,DAYS360(INDEX(extract[ISSUE_DATE], 1),B417)/30,C416+1)</f>
        <v>433</v>
      </c>
      <c r="D417">
        <f t="shared" si="84"/>
        <v>37</v>
      </c>
      <c r="E417">
        <f>INDEX(extract[ISSUE_AGE], 1)+D417-1</f>
        <v>84</v>
      </c>
      <c r="F417">
        <f>INDEX(mortality_0[PROBABILITY],MATCH(E417, mortality_0[AGE]))</f>
        <v>7.7047999999999991E-2</v>
      </c>
      <c r="G417">
        <f t="shared" si="85"/>
        <v>6.6592325616251502E-3</v>
      </c>
      <c r="H417">
        <f>INDEX(valuation_rate_0[rate],0+1)</f>
        <v>4.2500000000000003E-2</v>
      </c>
      <c r="I417">
        <f t="shared" si="86"/>
        <v>0.23706610570274264</v>
      </c>
      <c r="J417">
        <f>IF(A417&gt;0,J416+L416-M416-N416,INDEX(extract[FUND_VALUE], 1))</f>
        <v>1509.0755995146583</v>
      </c>
      <c r="K417">
        <f>IF((B417&lt;INDEX(extract[GUARANTEE_END], 1)),INDEX(extract[CURRENT_RATE], 1),INDEX(extract[MINIMUM_RATE], 1))</f>
        <v>0.01</v>
      </c>
      <c r="L417">
        <f t="shared" si="87"/>
        <v>1.2518357272271938</v>
      </c>
      <c r="M417">
        <f t="shared" si="88"/>
        <v>10.049285370242007</v>
      </c>
      <c r="N417">
        <f>IF((A417=0),INDEX(extract[AVAILABLE_FPWD], 1),(IF(MOD(C417, 12)=0,J417*INDEX(extract[FREE_PWD_PERCENT], 1),0)))</f>
        <v>0</v>
      </c>
      <c r="O417">
        <f>IF((D417&lt;=INDEX(surr_charge_sch_0[POLICY_YEAR],COUNTA(surr_charge_sch_0[POLICY_YEAR]))),INDEX(surr_charge_sch_0[SURRENDER_CHARGE_PERCENT],MATCH(D417, surr_charge_sch_0[POLICY_YEAR])),INDEX(surr_charge_sch_0[SURRENDER_CHARGE_PERCENT],COUNTA(surr_charge_sch_0[SURRENDER_CHARGE_PERCENT])))</f>
        <v>0</v>
      </c>
      <c r="P417">
        <f t="shared" si="89"/>
        <v>0</v>
      </c>
      <c r="Q417">
        <f t="shared" si="90"/>
        <v>1509.0755995146583</v>
      </c>
      <c r="R417">
        <f t="shared" si="91"/>
        <v>0</v>
      </c>
      <c r="S417">
        <f t="shared" si="92"/>
        <v>1509.0755995146583</v>
      </c>
      <c r="T417">
        <f t="shared" si="93"/>
        <v>357.75067558797173</v>
      </c>
      <c r="U417">
        <f t="shared" si="94"/>
        <v>76377.989123267922</v>
      </c>
      <c r="V417">
        <f t="shared" si="95"/>
        <v>4307.0892341026574</v>
      </c>
      <c r="W417">
        <f t="shared" si="96"/>
        <v>81042.829032958558</v>
      </c>
      <c r="X417">
        <f t="shared" si="97"/>
        <v>96310.79063983573</v>
      </c>
    </row>
    <row r="418" spans="1:24" x14ac:dyDescent="0.3">
      <c r="A418">
        <v>416</v>
      </c>
      <c r="B418">
        <f>IF(A418&gt;0,EOMONTH(B417,1),INDEX(extract[VALUATION_DATE], 1))</f>
        <v>57953</v>
      </c>
      <c r="C418">
        <f>IF(A418=0,DAYS360(INDEX(extract[ISSUE_DATE], 1),B418)/30,C417+1)</f>
        <v>434</v>
      </c>
      <c r="D418">
        <f t="shared" si="84"/>
        <v>37</v>
      </c>
      <c r="E418">
        <f>INDEX(extract[ISSUE_AGE], 1)+D418-1</f>
        <v>84</v>
      </c>
      <c r="F418">
        <f>INDEX(mortality_0[PROBABILITY],MATCH(E418, mortality_0[AGE]))</f>
        <v>7.7047999999999991E-2</v>
      </c>
      <c r="G418">
        <f t="shared" si="85"/>
        <v>6.6592325616251502E-3</v>
      </c>
      <c r="H418">
        <f>INDEX(valuation_rate_0[rate],0+1)</f>
        <v>4.2500000000000003E-2</v>
      </c>
      <c r="I418">
        <f t="shared" si="86"/>
        <v>0.23624527268320494</v>
      </c>
      <c r="J418">
        <f>IF(A418&gt;0,J417+L417-M417-N417,INDEX(extract[FUND_VALUE], 1))</f>
        <v>1500.2781498716436</v>
      </c>
      <c r="K418">
        <f>IF((B418&lt;INDEX(extract[GUARANTEE_END], 1)),INDEX(extract[CURRENT_RATE], 1),INDEX(extract[MINIMUM_RATE], 1))</f>
        <v>0.01</v>
      </c>
      <c r="L418">
        <f t="shared" si="87"/>
        <v>1.2445379074392722</v>
      </c>
      <c r="M418">
        <f t="shared" si="88"/>
        <v>9.9907011071199854</v>
      </c>
      <c r="N418">
        <f>IF((A418=0),INDEX(extract[AVAILABLE_FPWD], 1),(IF(MOD(C418, 12)=0,J418*INDEX(extract[FREE_PWD_PERCENT], 1),0)))</f>
        <v>0</v>
      </c>
      <c r="O418">
        <f>IF((D418&lt;=INDEX(surr_charge_sch_0[POLICY_YEAR],COUNTA(surr_charge_sch_0[POLICY_YEAR]))),INDEX(surr_charge_sch_0[SURRENDER_CHARGE_PERCENT],MATCH(D418, surr_charge_sch_0[POLICY_YEAR])),INDEX(surr_charge_sch_0[SURRENDER_CHARGE_PERCENT],COUNTA(surr_charge_sch_0[SURRENDER_CHARGE_PERCENT])))</f>
        <v>0</v>
      </c>
      <c r="P418">
        <f t="shared" si="89"/>
        <v>0</v>
      </c>
      <c r="Q418">
        <f t="shared" si="90"/>
        <v>1500.2781498716436</v>
      </c>
      <c r="R418">
        <f t="shared" si="91"/>
        <v>0</v>
      </c>
      <c r="S418">
        <f t="shared" si="92"/>
        <v>1500.2781498716436</v>
      </c>
      <c r="T418">
        <f t="shared" si="93"/>
        <v>354.43362061708063</v>
      </c>
      <c r="U418">
        <f t="shared" si="94"/>
        <v>76377.989123267922</v>
      </c>
      <c r="V418">
        <f t="shared" si="95"/>
        <v>4309.4715790504761</v>
      </c>
      <c r="W418">
        <f t="shared" si="96"/>
        <v>81041.894322935477</v>
      </c>
      <c r="X418">
        <f t="shared" si="97"/>
        <v>96310.79063983573</v>
      </c>
    </row>
    <row r="419" spans="1:24" x14ac:dyDescent="0.3">
      <c r="A419">
        <v>417</v>
      </c>
      <c r="B419">
        <f>IF(A419&gt;0,EOMONTH(B418,1),INDEX(extract[VALUATION_DATE], 1))</f>
        <v>57983</v>
      </c>
      <c r="C419">
        <f>IF(A419=0,DAYS360(INDEX(extract[ISSUE_DATE], 1),B419)/30,C418+1)</f>
        <v>435</v>
      </c>
      <c r="D419">
        <f t="shared" si="84"/>
        <v>37</v>
      </c>
      <c r="E419">
        <f>INDEX(extract[ISSUE_AGE], 1)+D419-1</f>
        <v>84</v>
      </c>
      <c r="F419">
        <f>INDEX(mortality_0[PROBABILITY],MATCH(E419, mortality_0[AGE]))</f>
        <v>7.7047999999999991E-2</v>
      </c>
      <c r="G419">
        <f t="shared" si="85"/>
        <v>6.6592325616251502E-3</v>
      </c>
      <c r="H419">
        <f>INDEX(valuation_rate_0[rate],0+1)</f>
        <v>4.2500000000000003E-2</v>
      </c>
      <c r="I419">
        <f t="shared" si="86"/>
        <v>0.23542728176901151</v>
      </c>
      <c r="J419">
        <f>IF(A419&gt;0,J418+L418-M418-N418,INDEX(extract[FUND_VALUE], 1))</f>
        <v>1491.5319866719628</v>
      </c>
      <c r="K419">
        <f>IF((B419&lt;INDEX(extract[GUARANTEE_END], 1)),INDEX(extract[CURRENT_RATE], 1),INDEX(extract[MINIMUM_RATE], 1))</f>
        <v>0.01</v>
      </c>
      <c r="L419">
        <f t="shared" si="87"/>
        <v>1.2372826317108452</v>
      </c>
      <c r="M419">
        <f t="shared" si="88"/>
        <v>9.932458372351384</v>
      </c>
      <c r="N419">
        <f>IF((A419=0),INDEX(extract[AVAILABLE_FPWD], 1),(IF(MOD(C419, 12)=0,J419*INDEX(extract[FREE_PWD_PERCENT], 1),0)))</f>
        <v>0</v>
      </c>
      <c r="O419">
        <f>IF((D419&lt;=INDEX(surr_charge_sch_0[POLICY_YEAR],COUNTA(surr_charge_sch_0[POLICY_YEAR]))),INDEX(surr_charge_sch_0[SURRENDER_CHARGE_PERCENT],MATCH(D419, surr_charge_sch_0[POLICY_YEAR])),INDEX(surr_charge_sch_0[SURRENDER_CHARGE_PERCENT],COUNTA(surr_charge_sch_0[SURRENDER_CHARGE_PERCENT])))</f>
        <v>0</v>
      </c>
      <c r="P419">
        <f t="shared" si="89"/>
        <v>0</v>
      </c>
      <c r="Q419">
        <f t="shared" si="90"/>
        <v>1491.5319866719628</v>
      </c>
      <c r="R419">
        <f t="shared" si="91"/>
        <v>0</v>
      </c>
      <c r="S419">
        <f t="shared" si="92"/>
        <v>1491.5319866719628</v>
      </c>
      <c r="T419">
        <f t="shared" si="93"/>
        <v>351.14732129371373</v>
      </c>
      <c r="U419">
        <f t="shared" si="94"/>
        <v>76377.989123267922</v>
      </c>
      <c r="V419">
        <f t="shared" si="95"/>
        <v>4311.831834957824</v>
      </c>
      <c r="W419">
        <f t="shared" si="96"/>
        <v>81040.968279519453</v>
      </c>
      <c r="X419">
        <f t="shared" si="97"/>
        <v>96310.79063983573</v>
      </c>
    </row>
    <row r="420" spans="1:24" x14ac:dyDescent="0.3">
      <c r="A420">
        <v>418</v>
      </c>
      <c r="B420">
        <f>IF(A420&gt;0,EOMONTH(B419,1),INDEX(extract[VALUATION_DATE], 1))</f>
        <v>58014</v>
      </c>
      <c r="C420">
        <f>IF(A420=0,DAYS360(INDEX(extract[ISSUE_DATE], 1),B420)/30,C419+1)</f>
        <v>436</v>
      </c>
      <c r="D420">
        <f t="shared" si="84"/>
        <v>37</v>
      </c>
      <c r="E420">
        <f>INDEX(extract[ISSUE_AGE], 1)+D420-1</f>
        <v>84</v>
      </c>
      <c r="F420">
        <f>INDEX(mortality_0[PROBABILITY],MATCH(E420, mortality_0[AGE]))</f>
        <v>7.7047999999999991E-2</v>
      </c>
      <c r="G420">
        <f t="shared" si="85"/>
        <v>6.6592325616251502E-3</v>
      </c>
      <c r="H420">
        <f>INDEX(valuation_rate_0[rate],0+1)</f>
        <v>4.2500000000000003E-2</v>
      </c>
      <c r="I420">
        <f t="shared" si="86"/>
        <v>0.23461212311947297</v>
      </c>
      <c r="J420">
        <f>IF(A420&gt;0,J419+L419-M419-N419,INDEX(extract[FUND_VALUE], 1))</f>
        <v>1482.8368109313221</v>
      </c>
      <c r="K420">
        <f>IF((B420&lt;INDEX(extract[GUARANTEE_END], 1)),INDEX(extract[CURRENT_RATE], 1),INDEX(extract[MINIMUM_RATE], 1))</f>
        <v>0.01</v>
      </c>
      <c r="L420">
        <f t="shared" si="87"/>
        <v>1.2300696520230456</v>
      </c>
      <c r="M420">
        <f t="shared" si="88"/>
        <v>9.874555174930256</v>
      </c>
      <c r="N420">
        <f>IF((A420=0),INDEX(extract[AVAILABLE_FPWD], 1),(IF(MOD(C420, 12)=0,J420*INDEX(extract[FREE_PWD_PERCENT], 1),0)))</f>
        <v>0</v>
      </c>
      <c r="O420">
        <f>IF((D420&lt;=INDEX(surr_charge_sch_0[POLICY_YEAR],COUNTA(surr_charge_sch_0[POLICY_YEAR]))),INDEX(surr_charge_sch_0[SURRENDER_CHARGE_PERCENT],MATCH(D420, surr_charge_sch_0[POLICY_YEAR])),INDEX(surr_charge_sch_0[SURRENDER_CHARGE_PERCENT],COUNTA(surr_charge_sch_0[SURRENDER_CHARGE_PERCENT])))</f>
        <v>0</v>
      </c>
      <c r="P420">
        <f t="shared" si="89"/>
        <v>0</v>
      </c>
      <c r="Q420">
        <f t="shared" si="90"/>
        <v>1482.8368109313221</v>
      </c>
      <c r="R420">
        <f t="shared" si="91"/>
        <v>0</v>
      </c>
      <c r="S420">
        <f t="shared" si="92"/>
        <v>1482.8368109313221</v>
      </c>
      <c r="T420">
        <f t="shared" si="93"/>
        <v>347.89149245230601</v>
      </c>
      <c r="U420">
        <f t="shared" si="94"/>
        <v>76377.989123267922</v>
      </c>
      <c r="V420">
        <f t="shared" si="95"/>
        <v>4314.1702066337102</v>
      </c>
      <c r="W420">
        <f t="shared" si="96"/>
        <v>81040.050822353951</v>
      </c>
      <c r="X420">
        <f t="shared" si="97"/>
        <v>96310.79063983573</v>
      </c>
    </row>
    <row r="421" spans="1:24" x14ac:dyDescent="0.3">
      <c r="A421">
        <v>419</v>
      </c>
      <c r="B421">
        <f>IF(A421&gt;0,EOMONTH(B420,1),INDEX(extract[VALUATION_DATE], 1))</f>
        <v>58044</v>
      </c>
      <c r="C421">
        <f>IF(A421=0,DAYS360(INDEX(extract[ISSUE_DATE], 1),B421)/30,C420+1)</f>
        <v>437</v>
      </c>
      <c r="D421">
        <f t="shared" si="84"/>
        <v>37</v>
      </c>
      <c r="E421">
        <f>INDEX(extract[ISSUE_AGE], 1)+D421-1</f>
        <v>84</v>
      </c>
      <c r="F421">
        <f>INDEX(mortality_0[PROBABILITY],MATCH(E421, mortality_0[AGE]))</f>
        <v>7.7047999999999991E-2</v>
      </c>
      <c r="G421">
        <f t="shared" si="85"/>
        <v>6.6592325616251502E-3</v>
      </c>
      <c r="H421">
        <f>INDEX(valuation_rate_0[rate],0+1)</f>
        <v>4.2500000000000003E-2</v>
      </c>
      <c r="I421">
        <f t="shared" si="86"/>
        <v>0.23379978692797296</v>
      </c>
      <c r="J421">
        <f>IF(A421&gt;0,J420+L420-M420-N420,INDEX(extract[FUND_VALUE], 1))</f>
        <v>1474.1923254084149</v>
      </c>
      <c r="K421">
        <f>IF((B421&lt;INDEX(extract[GUARANTEE_END], 1)),INDEX(extract[CURRENT_RATE], 1),INDEX(extract[MINIMUM_RATE], 1))</f>
        <v>0.01</v>
      </c>
      <c r="L421">
        <f t="shared" si="87"/>
        <v>1.2228987218028804</v>
      </c>
      <c r="M421">
        <f t="shared" si="88"/>
        <v>9.8169895354576155</v>
      </c>
      <c r="N421">
        <f>IF((A421=0),INDEX(extract[AVAILABLE_FPWD], 1),(IF(MOD(C421, 12)=0,J421*INDEX(extract[FREE_PWD_PERCENT], 1),0)))</f>
        <v>0</v>
      </c>
      <c r="O421">
        <f>IF((D421&lt;=INDEX(surr_charge_sch_0[POLICY_YEAR],COUNTA(surr_charge_sch_0[POLICY_YEAR]))),INDEX(surr_charge_sch_0[SURRENDER_CHARGE_PERCENT],MATCH(D421, surr_charge_sch_0[POLICY_YEAR])),INDEX(surr_charge_sch_0[SURRENDER_CHARGE_PERCENT],COUNTA(surr_charge_sch_0[SURRENDER_CHARGE_PERCENT])))</f>
        <v>0</v>
      </c>
      <c r="P421">
        <f t="shared" si="89"/>
        <v>0</v>
      </c>
      <c r="Q421">
        <f t="shared" si="90"/>
        <v>1474.1923254084149</v>
      </c>
      <c r="R421">
        <f t="shared" si="91"/>
        <v>0</v>
      </c>
      <c r="S421">
        <f t="shared" si="92"/>
        <v>1474.1923254084149</v>
      </c>
      <c r="T421">
        <f t="shared" si="93"/>
        <v>344.6658515713404</v>
      </c>
      <c r="U421">
        <f t="shared" si="94"/>
        <v>76377.989123267922</v>
      </c>
      <c r="V421">
        <f t="shared" si="95"/>
        <v>4316.4868969881609</v>
      </c>
      <c r="W421">
        <f t="shared" si="96"/>
        <v>81039.141871827422</v>
      </c>
      <c r="X421">
        <f t="shared" si="97"/>
        <v>96310.79063983573</v>
      </c>
    </row>
    <row r="422" spans="1:24" x14ac:dyDescent="0.3">
      <c r="A422">
        <v>420</v>
      </c>
      <c r="B422">
        <f>IF(A422&gt;0,EOMONTH(B421,1),INDEX(extract[VALUATION_DATE], 1))</f>
        <v>58075</v>
      </c>
      <c r="C422">
        <f>IF(A422=0,DAYS360(INDEX(extract[ISSUE_DATE], 1),B422)/30,C421+1)</f>
        <v>438</v>
      </c>
      <c r="D422">
        <f t="shared" si="84"/>
        <v>37</v>
      </c>
      <c r="E422">
        <f>INDEX(extract[ISSUE_AGE], 1)+D422-1</f>
        <v>84</v>
      </c>
      <c r="F422">
        <f>INDEX(mortality_0[PROBABILITY],MATCH(E422, mortality_0[AGE]))</f>
        <v>7.7047999999999991E-2</v>
      </c>
      <c r="G422">
        <f t="shared" si="85"/>
        <v>6.6592325616251502E-3</v>
      </c>
      <c r="H422">
        <f>INDEX(valuation_rate_0[rate],0+1)</f>
        <v>4.2500000000000003E-2</v>
      </c>
      <c r="I422">
        <f t="shared" si="86"/>
        <v>0.23299026342185017</v>
      </c>
      <c r="J422">
        <f>IF(A422&gt;0,J421+L421-M421-N421,INDEX(extract[FUND_VALUE], 1))</f>
        <v>1465.5982345947602</v>
      </c>
      <c r="K422">
        <f>IF((B422&lt;INDEX(extract[GUARANTEE_END], 1)),INDEX(extract[CURRENT_RATE], 1),INDEX(extract[MINIMUM_RATE], 1))</f>
        <v>0.01</v>
      </c>
      <c r="L422">
        <f t="shared" si="87"/>
        <v>1.2157695959148016</v>
      </c>
      <c r="M422">
        <f t="shared" si="88"/>
        <v>9.7597594860737633</v>
      </c>
      <c r="N422">
        <f>IF((A422=0),INDEX(extract[AVAILABLE_FPWD], 1),(IF(MOD(C422, 12)=0,J422*INDEX(extract[FREE_PWD_PERCENT], 1),0)))</f>
        <v>0</v>
      </c>
      <c r="O422">
        <f>IF((D422&lt;=INDEX(surr_charge_sch_0[POLICY_YEAR],COUNTA(surr_charge_sch_0[POLICY_YEAR]))),INDEX(surr_charge_sch_0[SURRENDER_CHARGE_PERCENT],MATCH(D422, surr_charge_sch_0[POLICY_YEAR])),INDEX(surr_charge_sch_0[SURRENDER_CHARGE_PERCENT],COUNTA(surr_charge_sch_0[SURRENDER_CHARGE_PERCENT])))</f>
        <v>0</v>
      </c>
      <c r="P422">
        <f t="shared" si="89"/>
        <v>0</v>
      </c>
      <c r="Q422">
        <f t="shared" si="90"/>
        <v>1465.5982345947602</v>
      </c>
      <c r="R422">
        <f t="shared" si="91"/>
        <v>0</v>
      </c>
      <c r="S422">
        <f t="shared" si="92"/>
        <v>1465.5982345947602</v>
      </c>
      <c r="T422">
        <f t="shared" si="93"/>
        <v>341.47011874883174</v>
      </c>
      <c r="U422">
        <f t="shared" si="94"/>
        <v>76377.989123267922</v>
      </c>
      <c r="V422">
        <f t="shared" si="95"/>
        <v>4318.7821070498248</v>
      </c>
      <c r="W422">
        <f t="shared" si="96"/>
        <v>81038.241349066579</v>
      </c>
      <c r="X422">
        <f t="shared" si="97"/>
        <v>96310.79063983573</v>
      </c>
    </row>
    <row r="423" spans="1:24" x14ac:dyDescent="0.3">
      <c r="A423">
        <v>421</v>
      </c>
      <c r="B423">
        <f>IF(A423&gt;0,EOMONTH(B422,1),INDEX(extract[VALUATION_DATE], 1))</f>
        <v>58106</v>
      </c>
      <c r="C423">
        <f>IF(A423=0,DAYS360(INDEX(extract[ISSUE_DATE], 1),B423)/30,C422+1)</f>
        <v>439</v>
      </c>
      <c r="D423">
        <f t="shared" si="84"/>
        <v>37</v>
      </c>
      <c r="E423">
        <f>INDEX(extract[ISSUE_AGE], 1)+D423-1</f>
        <v>84</v>
      </c>
      <c r="F423">
        <f>INDEX(mortality_0[PROBABILITY],MATCH(E423, mortality_0[AGE]))</f>
        <v>7.7047999999999991E-2</v>
      </c>
      <c r="G423">
        <f t="shared" si="85"/>
        <v>6.6592325616251502E-3</v>
      </c>
      <c r="H423">
        <f>INDEX(valuation_rate_0[rate],0+1)</f>
        <v>4.2500000000000003E-2</v>
      </c>
      <c r="I423">
        <f t="shared" si="86"/>
        <v>0.23218354286228082</v>
      </c>
      <c r="J423">
        <f>IF(A423&gt;0,J422+L422-M422-N422,INDEX(extract[FUND_VALUE], 1))</f>
        <v>1457.0542447046012</v>
      </c>
      <c r="K423">
        <f>IF((B423&lt;INDEX(extract[GUARANTEE_END], 1)),INDEX(extract[CURRENT_RATE], 1),INDEX(extract[MINIMUM_RATE], 1))</f>
        <v>0.01</v>
      </c>
      <c r="L423">
        <f t="shared" si="87"/>
        <v>1.2086820306523265</v>
      </c>
      <c r="M423">
        <f t="shared" si="88"/>
        <v>9.7028630703910199</v>
      </c>
      <c r="N423">
        <f>IF((A423=0),INDEX(extract[AVAILABLE_FPWD], 1),(IF(MOD(C423, 12)=0,J423*INDEX(extract[FREE_PWD_PERCENT], 1),0)))</f>
        <v>0</v>
      </c>
      <c r="O423">
        <f>IF((D423&lt;=INDEX(surr_charge_sch_0[POLICY_YEAR],COUNTA(surr_charge_sch_0[POLICY_YEAR]))),INDEX(surr_charge_sch_0[SURRENDER_CHARGE_PERCENT],MATCH(D423, surr_charge_sch_0[POLICY_YEAR])),INDEX(surr_charge_sch_0[SURRENDER_CHARGE_PERCENT],COUNTA(surr_charge_sch_0[SURRENDER_CHARGE_PERCENT])))</f>
        <v>0</v>
      </c>
      <c r="P423">
        <f t="shared" si="89"/>
        <v>0</v>
      </c>
      <c r="Q423">
        <f t="shared" si="90"/>
        <v>1457.0542447046012</v>
      </c>
      <c r="R423">
        <f t="shared" si="91"/>
        <v>0</v>
      </c>
      <c r="S423">
        <f t="shared" si="92"/>
        <v>1457.0542447046012</v>
      </c>
      <c r="T423">
        <f t="shared" si="93"/>
        <v>338.30401667803898</v>
      </c>
      <c r="U423">
        <f t="shared" si="94"/>
        <v>76377.989123267922</v>
      </c>
      <c r="V423">
        <f t="shared" si="95"/>
        <v>4321.056035983419</v>
      </c>
      <c r="W423">
        <f t="shared" si="96"/>
        <v>81037.349175929383</v>
      </c>
      <c r="X423">
        <f t="shared" si="97"/>
        <v>96310.79063983573</v>
      </c>
    </row>
    <row r="424" spans="1:24" x14ac:dyDescent="0.3">
      <c r="A424">
        <v>422</v>
      </c>
      <c r="B424">
        <f>IF(A424&gt;0,EOMONTH(B423,1),INDEX(extract[VALUATION_DATE], 1))</f>
        <v>58134</v>
      </c>
      <c r="C424">
        <f>IF(A424=0,DAYS360(INDEX(extract[ISSUE_DATE], 1),B424)/30,C423+1)</f>
        <v>440</v>
      </c>
      <c r="D424">
        <f t="shared" si="84"/>
        <v>37</v>
      </c>
      <c r="E424">
        <f>INDEX(extract[ISSUE_AGE], 1)+D424-1</f>
        <v>84</v>
      </c>
      <c r="F424">
        <f>INDEX(mortality_0[PROBABILITY],MATCH(E424, mortality_0[AGE]))</f>
        <v>7.7047999999999991E-2</v>
      </c>
      <c r="G424">
        <f t="shared" si="85"/>
        <v>6.6592325616251502E-3</v>
      </c>
      <c r="H424">
        <f>INDEX(valuation_rate_0[rate],0+1)</f>
        <v>4.2500000000000003E-2</v>
      </c>
      <c r="I424">
        <f t="shared" si="86"/>
        <v>0.23137961554416148</v>
      </c>
      <c r="J424">
        <f>IF(A424&gt;0,J423+L423-M423-N423,INDEX(extract[FUND_VALUE], 1))</f>
        <v>1448.5600636648626</v>
      </c>
      <c r="K424">
        <f>IF((B424&lt;INDEX(extract[GUARANTEE_END], 1)),INDEX(extract[CURRENT_RATE], 1),INDEX(extract[MINIMUM_RATE], 1))</f>
        <v>0.01</v>
      </c>
      <c r="L424">
        <f t="shared" si="87"/>
        <v>1.2016357837297067</v>
      </c>
      <c r="M424">
        <f t="shared" si="88"/>
        <v>9.646298343426853</v>
      </c>
      <c r="N424">
        <f>IF((A424=0),INDEX(extract[AVAILABLE_FPWD], 1),(IF(MOD(C424, 12)=0,J424*INDEX(extract[FREE_PWD_PERCENT], 1),0)))</f>
        <v>0</v>
      </c>
      <c r="O424">
        <f>IF((D424&lt;=INDEX(surr_charge_sch_0[POLICY_YEAR],COUNTA(surr_charge_sch_0[POLICY_YEAR]))),INDEX(surr_charge_sch_0[SURRENDER_CHARGE_PERCENT],MATCH(D424, surr_charge_sch_0[POLICY_YEAR])),INDEX(surr_charge_sch_0[SURRENDER_CHARGE_PERCENT],COUNTA(surr_charge_sch_0[SURRENDER_CHARGE_PERCENT])))</f>
        <v>0</v>
      </c>
      <c r="P424">
        <f t="shared" si="89"/>
        <v>0</v>
      </c>
      <c r="Q424">
        <f t="shared" si="90"/>
        <v>1448.5600636648626</v>
      </c>
      <c r="R424">
        <f t="shared" si="91"/>
        <v>0</v>
      </c>
      <c r="S424">
        <f t="shared" si="92"/>
        <v>1448.5600636648626</v>
      </c>
      <c r="T424">
        <f t="shared" si="93"/>
        <v>335.16727062340198</v>
      </c>
      <c r="U424">
        <f t="shared" si="94"/>
        <v>76377.989123267922</v>
      </c>
      <c r="V424">
        <f t="shared" si="95"/>
        <v>4323.3088811070102</v>
      </c>
      <c r="W424">
        <f t="shared" si="96"/>
        <v>81036.465274998322</v>
      </c>
      <c r="X424">
        <f t="shared" si="97"/>
        <v>96310.79063983573</v>
      </c>
    </row>
    <row r="425" spans="1:24" x14ac:dyDescent="0.3">
      <c r="A425">
        <v>423</v>
      </c>
      <c r="B425">
        <f>IF(A425&gt;0,EOMONTH(B424,1),INDEX(extract[VALUATION_DATE], 1))</f>
        <v>58165</v>
      </c>
      <c r="C425">
        <f>IF(A425=0,DAYS360(INDEX(extract[ISSUE_DATE], 1),B425)/30,C424+1)</f>
        <v>441</v>
      </c>
      <c r="D425">
        <f t="shared" si="84"/>
        <v>37</v>
      </c>
      <c r="E425">
        <f>INDEX(extract[ISSUE_AGE], 1)+D425-1</f>
        <v>84</v>
      </c>
      <c r="F425">
        <f>INDEX(mortality_0[PROBABILITY],MATCH(E425, mortality_0[AGE]))</f>
        <v>7.7047999999999991E-2</v>
      </c>
      <c r="G425">
        <f t="shared" si="85"/>
        <v>6.6592325616251502E-3</v>
      </c>
      <c r="H425">
        <f>INDEX(valuation_rate_0[rate],0+1)</f>
        <v>4.2500000000000003E-2</v>
      </c>
      <c r="I425">
        <f t="shared" si="86"/>
        <v>0.23057847179599222</v>
      </c>
      <c r="J425">
        <f>IF(A425&gt;0,J424+L424-M424-N424,INDEX(extract[FUND_VALUE], 1))</f>
        <v>1440.1154011051653</v>
      </c>
      <c r="K425">
        <f>IF((B425&lt;INDEX(extract[GUARANTEE_END], 1)),INDEX(extract[CURRENT_RATE], 1),INDEX(extract[MINIMUM_RATE], 1))</f>
        <v>0.01</v>
      </c>
      <c r="L425">
        <f t="shared" si="87"/>
        <v>1.1946306142736458</v>
      </c>
      <c r="M425">
        <f t="shared" si="88"/>
        <v>9.5900633715373811</v>
      </c>
      <c r="N425">
        <f>IF((A425=0),INDEX(extract[AVAILABLE_FPWD], 1),(IF(MOD(C425, 12)=0,J425*INDEX(extract[FREE_PWD_PERCENT], 1),0)))</f>
        <v>0</v>
      </c>
      <c r="O425">
        <f>IF((D425&lt;=INDEX(surr_charge_sch_0[POLICY_YEAR],COUNTA(surr_charge_sch_0[POLICY_YEAR]))),INDEX(surr_charge_sch_0[SURRENDER_CHARGE_PERCENT],MATCH(D425, surr_charge_sch_0[POLICY_YEAR])),INDEX(surr_charge_sch_0[SURRENDER_CHARGE_PERCENT],COUNTA(surr_charge_sch_0[SURRENDER_CHARGE_PERCENT])))</f>
        <v>0</v>
      </c>
      <c r="P425">
        <f t="shared" si="89"/>
        <v>0</v>
      </c>
      <c r="Q425">
        <f t="shared" si="90"/>
        <v>1440.1154011051653</v>
      </c>
      <c r="R425">
        <f t="shared" si="91"/>
        <v>0</v>
      </c>
      <c r="S425">
        <f t="shared" si="92"/>
        <v>1440.1154011051653</v>
      </c>
      <c r="T425">
        <f t="shared" si="93"/>
        <v>332.05960839670138</v>
      </c>
      <c r="U425">
        <f t="shared" si="94"/>
        <v>76377.989123267922</v>
      </c>
      <c r="V425">
        <f t="shared" si="95"/>
        <v>4325.5408379091368</v>
      </c>
      <c r="W425">
        <f t="shared" si="96"/>
        <v>81035.589569573756</v>
      </c>
      <c r="X425">
        <f t="shared" si="97"/>
        <v>96310.79063983573</v>
      </c>
    </row>
    <row r="426" spans="1:24" x14ac:dyDescent="0.3">
      <c r="A426">
        <v>424</v>
      </c>
      <c r="B426">
        <f>IF(A426&gt;0,EOMONTH(B425,1),INDEX(extract[VALUATION_DATE], 1))</f>
        <v>58195</v>
      </c>
      <c r="C426">
        <f>IF(A426=0,DAYS360(INDEX(extract[ISSUE_DATE], 1),B426)/30,C425+1)</f>
        <v>442</v>
      </c>
      <c r="D426">
        <f t="shared" si="84"/>
        <v>37</v>
      </c>
      <c r="E426">
        <f>INDEX(extract[ISSUE_AGE], 1)+D426-1</f>
        <v>84</v>
      </c>
      <c r="F426">
        <f>INDEX(mortality_0[PROBABILITY],MATCH(E426, mortality_0[AGE]))</f>
        <v>7.7047999999999991E-2</v>
      </c>
      <c r="G426">
        <f t="shared" si="85"/>
        <v>6.6592325616251502E-3</v>
      </c>
      <c r="H426">
        <f>INDEX(valuation_rate_0[rate],0+1)</f>
        <v>4.2500000000000003E-2</v>
      </c>
      <c r="I426">
        <f t="shared" si="86"/>
        <v>0.2297801019797604</v>
      </c>
      <c r="J426">
        <f>IF(A426&gt;0,J425+L425-M425-N425,INDEX(extract[FUND_VALUE], 1))</f>
        <v>1431.7199683479016</v>
      </c>
      <c r="K426">
        <f>IF((B426&lt;INDEX(extract[GUARANTEE_END], 1)),INDEX(extract[CURRENT_RATE], 1),INDEX(extract[MINIMUM_RATE], 1))</f>
        <v>0.01</v>
      </c>
      <c r="L426">
        <f t="shared" si="87"/>
        <v>1.1876662828150653</v>
      </c>
      <c r="M426">
        <f t="shared" si="88"/>
        <v>9.5341562323512754</v>
      </c>
      <c r="N426">
        <f>IF((A426=0),INDEX(extract[AVAILABLE_FPWD], 1),(IF(MOD(C426, 12)=0,J426*INDEX(extract[FREE_PWD_PERCENT], 1),0)))</f>
        <v>0</v>
      </c>
      <c r="O426">
        <f>IF((D426&lt;=INDEX(surr_charge_sch_0[POLICY_YEAR],COUNTA(surr_charge_sch_0[POLICY_YEAR]))),INDEX(surr_charge_sch_0[SURRENDER_CHARGE_PERCENT],MATCH(D426, surr_charge_sch_0[POLICY_YEAR])),INDEX(surr_charge_sch_0[SURRENDER_CHARGE_PERCENT],COUNTA(surr_charge_sch_0[SURRENDER_CHARGE_PERCENT])))</f>
        <v>0</v>
      </c>
      <c r="P426">
        <f t="shared" si="89"/>
        <v>0</v>
      </c>
      <c r="Q426">
        <f t="shared" si="90"/>
        <v>1431.7199683479016</v>
      </c>
      <c r="R426">
        <f t="shared" si="91"/>
        <v>0</v>
      </c>
      <c r="S426">
        <f t="shared" si="92"/>
        <v>1431.7199683479016</v>
      </c>
      <c r="T426">
        <f t="shared" si="93"/>
        <v>328.98076033344017</v>
      </c>
      <c r="U426">
        <f t="shared" si="94"/>
        <v>76377.989123267922</v>
      </c>
      <c r="V426">
        <f t="shared" si="95"/>
        <v>4327.7521000657725</v>
      </c>
      <c r="W426">
        <f t="shared" si="96"/>
        <v>81034.721983667128</v>
      </c>
      <c r="X426">
        <f t="shared" si="97"/>
        <v>96310.79063983573</v>
      </c>
    </row>
    <row r="427" spans="1:24" x14ac:dyDescent="0.3">
      <c r="A427">
        <v>425</v>
      </c>
      <c r="B427">
        <f>IF(A427&gt;0,EOMONTH(B426,1),INDEX(extract[VALUATION_DATE], 1))</f>
        <v>58226</v>
      </c>
      <c r="C427">
        <f>IF(A427=0,DAYS360(INDEX(extract[ISSUE_DATE], 1),B427)/30,C426+1)</f>
        <v>443</v>
      </c>
      <c r="D427">
        <f t="shared" si="84"/>
        <v>37</v>
      </c>
      <c r="E427">
        <f>INDEX(extract[ISSUE_AGE], 1)+D427-1</f>
        <v>84</v>
      </c>
      <c r="F427">
        <f>INDEX(mortality_0[PROBABILITY],MATCH(E427, mortality_0[AGE]))</f>
        <v>7.7047999999999991E-2</v>
      </c>
      <c r="G427">
        <f t="shared" si="85"/>
        <v>6.6592325616251502E-3</v>
      </c>
      <c r="H427">
        <f>INDEX(valuation_rate_0[rate],0+1)</f>
        <v>4.2500000000000003E-2</v>
      </c>
      <c r="I427">
        <f t="shared" si="86"/>
        <v>0.22898449649082464</v>
      </c>
      <c r="J427">
        <f>IF(A427&gt;0,J426+L426-M426-N426,INDEX(extract[FUND_VALUE], 1))</f>
        <v>1423.3734783983655</v>
      </c>
      <c r="K427">
        <f>IF((B427&lt;INDEX(extract[GUARANTEE_END], 1)),INDEX(extract[CURRENT_RATE], 1),INDEX(extract[MINIMUM_RATE], 1))</f>
        <v>0.01</v>
      </c>
      <c r="L427">
        <f t="shared" si="87"/>
        <v>1.180742551280918</v>
      </c>
      <c r="M427">
        <f t="shared" si="88"/>
        <v>9.4785750147040471</v>
      </c>
      <c r="N427">
        <f>IF((A427=0),INDEX(extract[AVAILABLE_FPWD], 1),(IF(MOD(C427, 12)=0,J427*INDEX(extract[FREE_PWD_PERCENT], 1),0)))</f>
        <v>0</v>
      </c>
      <c r="O427">
        <f>IF((D427&lt;=INDEX(surr_charge_sch_0[POLICY_YEAR],COUNTA(surr_charge_sch_0[POLICY_YEAR]))),INDEX(surr_charge_sch_0[SURRENDER_CHARGE_PERCENT],MATCH(D427, surr_charge_sch_0[POLICY_YEAR])),INDEX(surr_charge_sch_0[SURRENDER_CHARGE_PERCENT],COUNTA(surr_charge_sch_0[SURRENDER_CHARGE_PERCENT])))</f>
        <v>0</v>
      </c>
      <c r="P427">
        <f t="shared" si="89"/>
        <v>0</v>
      </c>
      <c r="Q427">
        <f t="shared" si="90"/>
        <v>1423.3734783983655</v>
      </c>
      <c r="R427">
        <f t="shared" si="91"/>
        <v>0</v>
      </c>
      <c r="S427">
        <f t="shared" si="92"/>
        <v>1423.3734783983655</v>
      </c>
      <c r="T427">
        <f t="shared" si="93"/>
        <v>325.93045926944336</v>
      </c>
      <c r="U427">
        <f t="shared" si="94"/>
        <v>76377.989123267922</v>
      </c>
      <c r="V427">
        <f t="shared" si="95"/>
        <v>4329.9428594571336</v>
      </c>
      <c r="W427">
        <f t="shared" si="96"/>
        <v>81033.862441994497</v>
      </c>
      <c r="X427">
        <f t="shared" si="97"/>
        <v>96310.79063983573</v>
      </c>
    </row>
    <row r="428" spans="1:24" x14ac:dyDescent="0.3">
      <c r="A428">
        <v>426</v>
      </c>
      <c r="B428">
        <f>IF(A428&gt;0,EOMONTH(B427,1),INDEX(extract[VALUATION_DATE], 1))</f>
        <v>58256</v>
      </c>
      <c r="C428">
        <f>IF(A428=0,DAYS360(INDEX(extract[ISSUE_DATE], 1),B428)/30,C427+1)</f>
        <v>444</v>
      </c>
      <c r="D428">
        <f t="shared" si="84"/>
        <v>38</v>
      </c>
      <c r="E428">
        <f>INDEX(extract[ISSUE_AGE], 1)+D428-1</f>
        <v>85</v>
      </c>
      <c r="F428">
        <f>INDEX(mortality_0[PROBABILITY],MATCH(E428, mortality_0[AGE]))</f>
        <v>8.4533999999999998E-2</v>
      </c>
      <c r="G428">
        <f t="shared" si="85"/>
        <v>7.3331514153671673E-3</v>
      </c>
      <c r="H428">
        <f>INDEX(valuation_rate_0[rate],0+1)</f>
        <v>4.2500000000000003E-2</v>
      </c>
      <c r="I428">
        <f t="shared" si="86"/>
        <v>0.22819164575779929</v>
      </c>
      <c r="J428">
        <f>IF(A428&gt;0,J427+L427-M427-N427,INDEX(extract[FUND_VALUE], 1))</f>
        <v>1415.0756459349423</v>
      </c>
      <c r="K428">
        <f>IF((B428&lt;INDEX(extract[GUARANTEE_END], 1)),INDEX(extract[CURRENT_RATE], 1),INDEX(extract[MINIMUM_RATE], 1))</f>
        <v>0.01</v>
      </c>
      <c r="L428">
        <f t="shared" si="87"/>
        <v>1.1738591829860494</v>
      </c>
      <c r="M428">
        <f t="shared" si="88"/>
        <v>10.376963975839431</v>
      </c>
      <c r="N428">
        <f>IF((A428=0),INDEX(extract[AVAILABLE_FPWD], 1),(IF(MOD(C428, 12)=0,J428*INDEX(extract[FREE_PWD_PERCENT], 1),0)))</f>
        <v>141.50756459349424</v>
      </c>
      <c r="O428">
        <f>IF((D428&lt;=INDEX(surr_charge_sch_0[POLICY_YEAR],COUNTA(surr_charge_sch_0[POLICY_YEAR]))),INDEX(surr_charge_sch_0[SURRENDER_CHARGE_PERCENT],MATCH(D428, surr_charge_sch_0[POLICY_YEAR])),INDEX(surr_charge_sch_0[SURRENDER_CHARGE_PERCENT],COUNTA(surr_charge_sch_0[SURRENDER_CHARGE_PERCENT])))</f>
        <v>0</v>
      </c>
      <c r="P428">
        <f t="shared" si="89"/>
        <v>141.50756459349424</v>
      </c>
      <c r="Q428">
        <f t="shared" si="90"/>
        <v>1273.5680813414481</v>
      </c>
      <c r="R428">
        <f t="shared" si="91"/>
        <v>0</v>
      </c>
      <c r="S428">
        <f t="shared" si="92"/>
        <v>1415.0756459349423</v>
      </c>
      <c r="T428">
        <f t="shared" si="93"/>
        <v>322.90844051767539</v>
      </c>
      <c r="U428">
        <f t="shared" si="94"/>
        <v>76377.989123267922</v>
      </c>
      <c r="V428">
        <f t="shared" si="95"/>
        <v>4332.1133061843266</v>
      </c>
      <c r="W428">
        <f t="shared" si="96"/>
        <v>81033.010869969919</v>
      </c>
      <c r="X428">
        <f t="shared" si="97"/>
        <v>96310.79063983573</v>
      </c>
    </row>
    <row r="429" spans="1:24" x14ac:dyDescent="0.3">
      <c r="A429">
        <v>427</v>
      </c>
      <c r="B429">
        <f>IF(A429&gt;0,EOMONTH(B428,1),INDEX(extract[VALUATION_DATE], 1))</f>
        <v>58287</v>
      </c>
      <c r="C429">
        <f>IF(A429=0,DAYS360(INDEX(extract[ISSUE_DATE], 1),B429)/30,C428+1)</f>
        <v>445</v>
      </c>
      <c r="D429">
        <f t="shared" si="84"/>
        <v>38</v>
      </c>
      <c r="E429">
        <f>INDEX(extract[ISSUE_AGE], 1)+D429-1</f>
        <v>85</v>
      </c>
      <c r="F429">
        <f>INDEX(mortality_0[PROBABILITY],MATCH(E429, mortality_0[AGE]))</f>
        <v>8.4533999999999998E-2</v>
      </c>
      <c r="G429">
        <f t="shared" si="85"/>
        <v>7.3331514153671673E-3</v>
      </c>
      <c r="H429">
        <f>INDEX(valuation_rate_0[rate],0+1)</f>
        <v>4.2500000000000003E-2</v>
      </c>
      <c r="I429">
        <f t="shared" si="86"/>
        <v>0.2274015402424393</v>
      </c>
      <c r="J429">
        <f>IF(A429&gt;0,J428+L428-M428-N428,INDEX(extract[FUND_VALUE], 1))</f>
        <v>1264.3649765485945</v>
      </c>
      <c r="K429">
        <f>IF((B429&lt;INDEX(extract[GUARANTEE_END], 1)),INDEX(extract[CURRENT_RATE], 1),INDEX(extract[MINIMUM_RATE], 1))</f>
        <v>0.01</v>
      </c>
      <c r="L429">
        <f t="shared" si="87"/>
        <v>1.0488389384914507</v>
      </c>
      <c r="M429">
        <f t="shared" si="88"/>
        <v>9.2717798173180022</v>
      </c>
      <c r="N429">
        <f>IF((A429=0),INDEX(extract[AVAILABLE_FPWD], 1),(IF(MOD(C429, 12)=0,J429*INDEX(extract[FREE_PWD_PERCENT], 1),0)))</f>
        <v>0</v>
      </c>
      <c r="O429">
        <f>IF((D429&lt;=INDEX(surr_charge_sch_0[POLICY_YEAR],COUNTA(surr_charge_sch_0[POLICY_YEAR]))),INDEX(surr_charge_sch_0[SURRENDER_CHARGE_PERCENT],MATCH(D429, surr_charge_sch_0[POLICY_YEAR])),INDEX(surr_charge_sch_0[SURRENDER_CHARGE_PERCENT],COUNTA(surr_charge_sch_0[SURRENDER_CHARGE_PERCENT])))</f>
        <v>0</v>
      </c>
      <c r="P429">
        <f t="shared" si="89"/>
        <v>0</v>
      </c>
      <c r="Q429">
        <f t="shared" si="90"/>
        <v>1264.3649765485945</v>
      </c>
      <c r="R429">
        <f t="shared" si="91"/>
        <v>0</v>
      </c>
      <c r="S429">
        <f t="shared" si="92"/>
        <v>1264.3649765485945</v>
      </c>
      <c r="T429">
        <f t="shared" si="93"/>
        <v>287.51854309574605</v>
      </c>
      <c r="U429">
        <f t="shared" si="94"/>
        <v>76410.279967319686</v>
      </c>
      <c r="V429">
        <f t="shared" si="95"/>
        <v>4334.4812426719427</v>
      </c>
      <c r="W429">
        <f t="shared" si="96"/>
        <v>81032.27975308738</v>
      </c>
      <c r="X429">
        <f t="shared" si="97"/>
        <v>96310.79063983573</v>
      </c>
    </row>
    <row r="430" spans="1:24" x14ac:dyDescent="0.3">
      <c r="A430">
        <v>428</v>
      </c>
      <c r="B430">
        <f>IF(A430&gt;0,EOMONTH(B429,1),INDEX(extract[VALUATION_DATE], 1))</f>
        <v>58318</v>
      </c>
      <c r="C430">
        <f>IF(A430=0,DAYS360(INDEX(extract[ISSUE_DATE], 1),B430)/30,C429+1)</f>
        <v>446</v>
      </c>
      <c r="D430">
        <f t="shared" si="84"/>
        <v>38</v>
      </c>
      <c r="E430">
        <f>INDEX(extract[ISSUE_AGE], 1)+D430-1</f>
        <v>85</v>
      </c>
      <c r="F430">
        <f>INDEX(mortality_0[PROBABILITY],MATCH(E430, mortality_0[AGE]))</f>
        <v>8.4533999999999998E-2</v>
      </c>
      <c r="G430">
        <f t="shared" si="85"/>
        <v>7.3331514153671673E-3</v>
      </c>
      <c r="H430">
        <f>INDEX(valuation_rate_0[rate],0+1)</f>
        <v>4.2500000000000003E-2</v>
      </c>
      <c r="I430">
        <f t="shared" si="86"/>
        <v>0.22661417043952545</v>
      </c>
      <c r="J430">
        <f>IF(A430&gt;0,J429+L429-M429-N429,INDEX(extract[FUND_VALUE], 1))</f>
        <v>1256.1420356697679</v>
      </c>
      <c r="K430">
        <f>IF((B430&lt;INDEX(extract[GUARANTEE_END], 1)),INDEX(extract[CURRENT_RATE], 1),INDEX(extract[MINIMUM_RATE], 1))</f>
        <v>0.01</v>
      </c>
      <c r="L430">
        <f t="shared" si="87"/>
        <v>1.0420176956204488</v>
      </c>
      <c r="M430">
        <f t="shared" si="88"/>
        <v>9.2114797467739535</v>
      </c>
      <c r="N430">
        <f>IF((A430=0),INDEX(extract[AVAILABLE_FPWD], 1),(IF(MOD(C430, 12)=0,J430*INDEX(extract[FREE_PWD_PERCENT], 1),0)))</f>
        <v>0</v>
      </c>
      <c r="O430">
        <f>IF((D430&lt;=INDEX(surr_charge_sch_0[POLICY_YEAR],COUNTA(surr_charge_sch_0[POLICY_YEAR]))),INDEX(surr_charge_sch_0[SURRENDER_CHARGE_PERCENT],MATCH(D430, surr_charge_sch_0[POLICY_YEAR])),INDEX(surr_charge_sch_0[SURRENDER_CHARGE_PERCENT],COUNTA(surr_charge_sch_0[SURRENDER_CHARGE_PERCENT])))</f>
        <v>0</v>
      </c>
      <c r="P430">
        <f t="shared" si="89"/>
        <v>0</v>
      </c>
      <c r="Q430">
        <f t="shared" si="90"/>
        <v>1256.1420356697679</v>
      </c>
      <c r="R430">
        <f t="shared" si="91"/>
        <v>0</v>
      </c>
      <c r="S430">
        <f t="shared" si="92"/>
        <v>1256.1420356697679</v>
      </c>
      <c r="T430">
        <f t="shared" si="93"/>
        <v>284.65958536752123</v>
      </c>
      <c r="U430">
        <f t="shared" si="94"/>
        <v>76410.279967319686</v>
      </c>
      <c r="V430">
        <f t="shared" si="95"/>
        <v>4336.5896596831899</v>
      </c>
      <c r="W430">
        <f t="shared" si="96"/>
        <v>81031.529212370398</v>
      </c>
      <c r="X430">
        <f t="shared" si="97"/>
        <v>96310.79063983573</v>
      </c>
    </row>
    <row r="431" spans="1:24" x14ac:dyDescent="0.3">
      <c r="A431">
        <v>429</v>
      </c>
      <c r="B431">
        <f>IF(A431&gt;0,EOMONTH(B430,1),INDEX(extract[VALUATION_DATE], 1))</f>
        <v>58348</v>
      </c>
      <c r="C431">
        <f>IF(A431=0,DAYS360(INDEX(extract[ISSUE_DATE], 1),B431)/30,C430+1)</f>
        <v>447</v>
      </c>
      <c r="D431">
        <f t="shared" si="84"/>
        <v>38</v>
      </c>
      <c r="E431">
        <f>INDEX(extract[ISSUE_AGE], 1)+D431-1</f>
        <v>85</v>
      </c>
      <c r="F431">
        <f>INDEX(mortality_0[PROBABILITY],MATCH(E431, mortality_0[AGE]))</f>
        <v>8.4533999999999998E-2</v>
      </c>
      <c r="G431">
        <f t="shared" si="85"/>
        <v>7.3331514153671673E-3</v>
      </c>
      <c r="H431">
        <f>INDEX(valuation_rate_0[rate],0+1)</f>
        <v>4.2500000000000003E-2</v>
      </c>
      <c r="I431">
        <f t="shared" si="86"/>
        <v>0.22582952687674998</v>
      </c>
      <c r="J431">
        <f>IF(A431&gt;0,J430+L430-M430-N430,INDEX(extract[FUND_VALUE], 1))</f>
        <v>1247.9725736186144</v>
      </c>
      <c r="K431">
        <f>IF((B431&lt;INDEX(extract[GUARANTEE_END], 1)),INDEX(extract[CURRENT_RATE], 1),INDEX(extract[MINIMUM_RATE], 1))</f>
        <v>0.01</v>
      </c>
      <c r="L431">
        <f t="shared" si="87"/>
        <v>1.0352408154753125</v>
      </c>
      <c r="M431">
        <f t="shared" si="88"/>
        <v>9.1515718445707481</v>
      </c>
      <c r="N431">
        <f>IF((A431=0),INDEX(extract[AVAILABLE_FPWD], 1),(IF(MOD(C431, 12)=0,J431*INDEX(extract[FREE_PWD_PERCENT], 1),0)))</f>
        <v>0</v>
      </c>
      <c r="O431">
        <f>IF((D431&lt;=INDEX(surr_charge_sch_0[POLICY_YEAR],COUNTA(surr_charge_sch_0[POLICY_YEAR]))),INDEX(surr_charge_sch_0[SURRENDER_CHARGE_PERCENT],MATCH(D431, surr_charge_sch_0[POLICY_YEAR])),INDEX(surr_charge_sch_0[SURRENDER_CHARGE_PERCENT],COUNTA(surr_charge_sch_0[SURRENDER_CHARGE_PERCENT])))</f>
        <v>0</v>
      </c>
      <c r="P431">
        <f t="shared" si="89"/>
        <v>0</v>
      </c>
      <c r="Q431">
        <f t="shared" si="90"/>
        <v>1247.9725736186144</v>
      </c>
      <c r="R431">
        <f t="shared" si="91"/>
        <v>0</v>
      </c>
      <c r="S431">
        <f t="shared" si="92"/>
        <v>1247.9725736186144</v>
      </c>
      <c r="T431">
        <f t="shared" si="93"/>
        <v>281.82905585545171</v>
      </c>
      <c r="U431">
        <f t="shared" si="94"/>
        <v>76410.279967319686</v>
      </c>
      <c r="V431">
        <f t="shared" si="95"/>
        <v>4338.6771115245256</v>
      </c>
      <c r="W431">
        <f t="shared" si="96"/>
        <v>81030.786134699665</v>
      </c>
      <c r="X431">
        <f t="shared" si="97"/>
        <v>96310.79063983573</v>
      </c>
    </row>
    <row r="432" spans="1:24" x14ac:dyDescent="0.3">
      <c r="A432">
        <v>430</v>
      </c>
      <c r="B432">
        <f>IF(A432&gt;0,EOMONTH(B431,1),INDEX(extract[VALUATION_DATE], 1))</f>
        <v>58379</v>
      </c>
      <c r="C432">
        <f>IF(A432=0,DAYS360(INDEX(extract[ISSUE_DATE], 1),B432)/30,C431+1)</f>
        <v>448</v>
      </c>
      <c r="D432">
        <f t="shared" si="84"/>
        <v>38</v>
      </c>
      <c r="E432">
        <f>INDEX(extract[ISSUE_AGE], 1)+D432-1</f>
        <v>85</v>
      </c>
      <c r="F432">
        <f>INDEX(mortality_0[PROBABILITY],MATCH(E432, mortality_0[AGE]))</f>
        <v>8.4533999999999998E-2</v>
      </c>
      <c r="G432">
        <f t="shared" si="85"/>
        <v>7.3331514153671673E-3</v>
      </c>
      <c r="H432">
        <f>INDEX(valuation_rate_0[rate],0+1)</f>
        <v>4.2500000000000003E-2</v>
      </c>
      <c r="I432">
        <f t="shared" si="86"/>
        <v>0.2250476001146027</v>
      </c>
      <c r="J432">
        <f>IF(A432&gt;0,J431+L431-M431-N431,INDEX(extract[FUND_VALUE], 1))</f>
        <v>1239.8562425895191</v>
      </c>
      <c r="K432">
        <f>IF((B432&lt;INDEX(extract[GUARANTEE_END], 1)),INDEX(extract[CURRENT_RATE], 1),INDEX(extract[MINIMUM_RATE], 1))</f>
        <v>0.01</v>
      </c>
      <c r="L432">
        <f t="shared" si="87"/>
        <v>1.0285080095380275</v>
      </c>
      <c r="M432">
        <f t="shared" si="88"/>
        <v>9.0920535601971491</v>
      </c>
      <c r="N432">
        <f>IF((A432=0),INDEX(extract[AVAILABLE_FPWD], 1),(IF(MOD(C432, 12)=0,J432*INDEX(extract[FREE_PWD_PERCENT], 1),0)))</f>
        <v>0</v>
      </c>
      <c r="O432">
        <f>IF((D432&lt;=INDEX(surr_charge_sch_0[POLICY_YEAR],COUNTA(surr_charge_sch_0[POLICY_YEAR]))),INDEX(surr_charge_sch_0[SURRENDER_CHARGE_PERCENT],MATCH(D432, surr_charge_sch_0[POLICY_YEAR])),INDEX(surr_charge_sch_0[SURRENDER_CHARGE_PERCENT],COUNTA(surr_charge_sch_0[SURRENDER_CHARGE_PERCENT])))</f>
        <v>0</v>
      </c>
      <c r="P432">
        <f t="shared" si="89"/>
        <v>0</v>
      </c>
      <c r="Q432">
        <f t="shared" si="90"/>
        <v>1239.8562425895191</v>
      </c>
      <c r="R432">
        <f t="shared" si="91"/>
        <v>0</v>
      </c>
      <c r="S432">
        <f t="shared" si="92"/>
        <v>1239.8562425895191</v>
      </c>
      <c r="T432">
        <f t="shared" si="93"/>
        <v>279.02667188187991</v>
      </c>
      <c r="U432">
        <f t="shared" si="94"/>
        <v>76410.279967319686</v>
      </c>
      <c r="V432">
        <f t="shared" si="95"/>
        <v>4340.7438066643635</v>
      </c>
      <c r="W432">
        <f t="shared" si="96"/>
        <v>81030.050445865927</v>
      </c>
      <c r="X432">
        <f t="shared" si="97"/>
        <v>96310.79063983573</v>
      </c>
    </row>
    <row r="433" spans="1:24" x14ac:dyDescent="0.3">
      <c r="A433">
        <v>431</v>
      </c>
      <c r="B433">
        <f>IF(A433&gt;0,EOMONTH(B432,1),INDEX(extract[VALUATION_DATE], 1))</f>
        <v>58409</v>
      </c>
      <c r="C433">
        <f>IF(A433=0,DAYS360(INDEX(extract[ISSUE_DATE], 1),B433)/30,C432+1)</f>
        <v>449</v>
      </c>
      <c r="D433">
        <f t="shared" si="84"/>
        <v>38</v>
      </c>
      <c r="E433">
        <f>INDEX(extract[ISSUE_AGE], 1)+D433-1</f>
        <v>85</v>
      </c>
      <c r="F433">
        <f>INDEX(mortality_0[PROBABILITY],MATCH(E433, mortality_0[AGE]))</f>
        <v>8.4533999999999998E-2</v>
      </c>
      <c r="G433">
        <f t="shared" si="85"/>
        <v>7.3331514153671673E-3</v>
      </c>
      <c r="H433">
        <f>INDEX(valuation_rate_0[rate],0+1)</f>
        <v>4.2500000000000003E-2</v>
      </c>
      <c r="I433">
        <f t="shared" si="86"/>
        <v>0.22426838074625735</v>
      </c>
      <c r="J433">
        <f>IF(A433&gt;0,J432+L432-M432-N432,INDEX(extract[FUND_VALUE], 1))</f>
        <v>1231.7926970388598</v>
      </c>
      <c r="K433">
        <f>IF((B433&lt;INDEX(extract[GUARANTEE_END], 1)),INDEX(extract[CURRENT_RATE], 1),INDEX(extract[MINIMUM_RATE], 1))</f>
        <v>0.01</v>
      </c>
      <c r="L433">
        <f t="shared" si="87"/>
        <v>1.0218189911669893</v>
      </c>
      <c r="M433">
        <f t="shared" si="88"/>
        <v>9.0329223597294561</v>
      </c>
      <c r="N433">
        <f>IF((A433=0),INDEX(extract[AVAILABLE_FPWD], 1),(IF(MOD(C433, 12)=0,J433*INDEX(extract[FREE_PWD_PERCENT], 1),0)))</f>
        <v>0</v>
      </c>
      <c r="O433">
        <f>IF((D433&lt;=INDEX(surr_charge_sch_0[POLICY_YEAR],COUNTA(surr_charge_sch_0[POLICY_YEAR]))),INDEX(surr_charge_sch_0[SURRENDER_CHARGE_PERCENT],MATCH(D433, surr_charge_sch_0[POLICY_YEAR])),INDEX(surr_charge_sch_0[SURRENDER_CHARGE_PERCENT],COUNTA(surr_charge_sch_0[SURRENDER_CHARGE_PERCENT])))</f>
        <v>0</v>
      </c>
      <c r="P433">
        <f t="shared" si="89"/>
        <v>0</v>
      </c>
      <c r="Q433">
        <f t="shared" si="90"/>
        <v>1231.7926970388598</v>
      </c>
      <c r="R433">
        <f t="shared" si="91"/>
        <v>0</v>
      </c>
      <c r="S433">
        <f t="shared" si="92"/>
        <v>1231.7926970388598</v>
      </c>
      <c r="T433">
        <f t="shared" si="93"/>
        <v>276.25215357997024</v>
      </c>
      <c r="U433">
        <f t="shared" si="94"/>
        <v>76410.279967319686</v>
      </c>
      <c r="V433">
        <f t="shared" si="95"/>
        <v>4342.7899514981991</v>
      </c>
      <c r="W433">
        <f t="shared" si="96"/>
        <v>81029.322072397859</v>
      </c>
      <c r="X433">
        <f t="shared" si="97"/>
        <v>96310.79063983573</v>
      </c>
    </row>
    <row r="434" spans="1:24" x14ac:dyDescent="0.3">
      <c r="A434">
        <v>432</v>
      </c>
      <c r="B434">
        <f>IF(A434&gt;0,EOMONTH(B433,1),INDEX(extract[VALUATION_DATE], 1))</f>
        <v>58440</v>
      </c>
      <c r="C434">
        <f>IF(A434=0,DAYS360(INDEX(extract[ISSUE_DATE], 1),B434)/30,C433+1)</f>
        <v>450</v>
      </c>
      <c r="D434">
        <f t="shared" si="84"/>
        <v>38</v>
      </c>
      <c r="E434">
        <f>INDEX(extract[ISSUE_AGE], 1)+D434-1</f>
        <v>85</v>
      </c>
      <c r="F434">
        <f>INDEX(mortality_0[PROBABILITY],MATCH(E434, mortality_0[AGE]))</f>
        <v>8.4533999999999998E-2</v>
      </c>
      <c r="G434">
        <f t="shared" si="85"/>
        <v>7.3331514153671673E-3</v>
      </c>
      <c r="H434">
        <f>INDEX(valuation_rate_0[rate],0+1)</f>
        <v>4.2500000000000003E-2</v>
      </c>
      <c r="I434">
        <f t="shared" si="86"/>
        <v>0.22349185939745853</v>
      </c>
      <c r="J434">
        <f>IF(A434&gt;0,J433+L433-M433-N433,INDEX(extract[FUND_VALUE], 1))</f>
        <v>1223.7815936702975</v>
      </c>
      <c r="K434">
        <f>IF((B434&lt;INDEX(extract[GUARANTEE_END], 1)),INDEX(extract[CURRENT_RATE], 1),INDEX(extract[MINIMUM_RATE], 1))</f>
        <v>0.01</v>
      </c>
      <c r="L434">
        <f t="shared" si="87"/>
        <v>1.0151734755847999</v>
      </c>
      <c r="M434">
        <f t="shared" si="88"/>
        <v>8.9741757257236294</v>
      </c>
      <c r="N434">
        <f>IF((A434=0),INDEX(extract[AVAILABLE_FPWD], 1),(IF(MOD(C434, 12)=0,J434*INDEX(extract[FREE_PWD_PERCENT], 1),0)))</f>
        <v>0</v>
      </c>
      <c r="O434">
        <f>IF((D434&lt;=INDEX(surr_charge_sch_0[POLICY_YEAR],COUNTA(surr_charge_sch_0[POLICY_YEAR]))),INDEX(surr_charge_sch_0[SURRENDER_CHARGE_PERCENT],MATCH(D434, surr_charge_sch_0[POLICY_YEAR])),INDEX(surr_charge_sch_0[SURRENDER_CHARGE_PERCENT],COUNTA(surr_charge_sch_0[SURRENDER_CHARGE_PERCENT])))</f>
        <v>0</v>
      </c>
      <c r="P434">
        <f t="shared" si="89"/>
        <v>0</v>
      </c>
      <c r="Q434">
        <f t="shared" si="90"/>
        <v>1223.7815936702975</v>
      </c>
      <c r="R434">
        <f t="shared" si="91"/>
        <v>0</v>
      </c>
      <c r="S434">
        <f t="shared" si="92"/>
        <v>1223.7815936702975</v>
      </c>
      <c r="T434">
        <f t="shared" si="93"/>
        <v>273.50522386575983</v>
      </c>
      <c r="U434">
        <f t="shared" si="94"/>
        <v>76410.279967319686</v>
      </c>
      <c r="V434">
        <f t="shared" si="95"/>
        <v>4344.8157503692219</v>
      </c>
      <c r="W434">
        <f t="shared" si="96"/>
        <v>81028.600941554672</v>
      </c>
      <c r="X434">
        <f t="shared" si="97"/>
        <v>96310.79063983573</v>
      </c>
    </row>
    <row r="435" spans="1:24" x14ac:dyDescent="0.3">
      <c r="A435">
        <v>433</v>
      </c>
      <c r="B435">
        <f>IF(A435&gt;0,EOMONTH(B434,1),INDEX(extract[VALUATION_DATE], 1))</f>
        <v>58471</v>
      </c>
      <c r="C435">
        <f>IF(A435=0,DAYS360(INDEX(extract[ISSUE_DATE], 1),B435)/30,C434+1)</f>
        <v>451</v>
      </c>
      <c r="D435">
        <f t="shared" si="84"/>
        <v>38</v>
      </c>
      <c r="E435">
        <f>INDEX(extract[ISSUE_AGE], 1)+D435-1</f>
        <v>85</v>
      </c>
      <c r="F435">
        <f>INDEX(mortality_0[PROBABILITY],MATCH(E435, mortality_0[AGE]))</f>
        <v>8.4533999999999998E-2</v>
      </c>
      <c r="G435">
        <f t="shared" si="85"/>
        <v>7.3331514153671673E-3</v>
      </c>
      <c r="H435">
        <f>INDEX(valuation_rate_0[rate],0+1)</f>
        <v>4.2500000000000003E-2</v>
      </c>
      <c r="I435">
        <f t="shared" si="86"/>
        <v>0.22271802672640881</v>
      </c>
      <c r="J435">
        <f>IF(A435&gt;0,J434+L434-M434-N434,INDEX(extract[FUND_VALUE], 1))</f>
        <v>1215.8225914201587</v>
      </c>
      <c r="K435">
        <f>IF((B435&lt;INDEX(extract[GUARANTEE_END], 1)),INDEX(extract[CURRENT_RATE], 1),INDEX(extract[MINIMUM_RATE], 1))</f>
        <v>0.01</v>
      </c>
      <c r="L435">
        <f t="shared" si="87"/>
        <v>1.0085711798661428</v>
      </c>
      <c r="M435">
        <f t="shared" si="88"/>
        <v>8.9158111571081147</v>
      </c>
      <c r="N435">
        <f>IF((A435=0),INDEX(extract[AVAILABLE_FPWD], 1),(IF(MOD(C435, 12)=0,J435*INDEX(extract[FREE_PWD_PERCENT], 1),0)))</f>
        <v>0</v>
      </c>
      <c r="O435">
        <f>IF((D435&lt;=INDEX(surr_charge_sch_0[POLICY_YEAR],COUNTA(surr_charge_sch_0[POLICY_YEAR]))),INDEX(surr_charge_sch_0[SURRENDER_CHARGE_PERCENT],MATCH(D435, surr_charge_sch_0[POLICY_YEAR])),INDEX(surr_charge_sch_0[SURRENDER_CHARGE_PERCENT],COUNTA(surr_charge_sch_0[SURRENDER_CHARGE_PERCENT])))</f>
        <v>0</v>
      </c>
      <c r="P435">
        <f t="shared" si="89"/>
        <v>0</v>
      </c>
      <c r="Q435">
        <f t="shared" si="90"/>
        <v>1215.8225914201587</v>
      </c>
      <c r="R435">
        <f t="shared" si="91"/>
        <v>0</v>
      </c>
      <c r="S435">
        <f t="shared" si="92"/>
        <v>1215.8225914201587</v>
      </c>
      <c r="T435">
        <f t="shared" si="93"/>
        <v>270.78560841048653</v>
      </c>
      <c r="U435">
        <f t="shared" si="94"/>
        <v>76410.279967319686</v>
      </c>
      <c r="V435">
        <f t="shared" si="95"/>
        <v>4346.8214055887238</v>
      </c>
      <c r="W435">
        <f t="shared" si="96"/>
        <v>81027.886981318894</v>
      </c>
      <c r="X435">
        <f t="shared" si="97"/>
        <v>96310.79063983573</v>
      </c>
    </row>
    <row r="436" spans="1:24" x14ac:dyDescent="0.3">
      <c r="A436">
        <v>434</v>
      </c>
      <c r="B436">
        <f>IF(A436&gt;0,EOMONTH(B435,1),INDEX(extract[VALUATION_DATE], 1))</f>
        <v>58500</v>
      </c>
      <c r="C436">
        <f>IF(A436=0,DAYS360(INDEX(extract[ISSUE_DATE], 1),B436)/30,C435+1)</f>
        <v>452</v>
      </c>
      <c r="D436">
        <f t="shared" si="84"/>
        <v>38</v>
      </c>
      <c r="E436">
        <f>INDEX(extract[ISSUE_AGE], 1)+D436-1</f>
        <v>85</v>
      </c>
      <c r="F436">
        <f>INDEX(mortality_0[PROBABILITY],MATCH(E436, mortality_0[AGE]))</f>
        <v>8.4533999999999998E-2</v>
      </c>
      <c r="G436">
        <f t="shared" si="85"/>
        <v>7.3331514153671673E-3</v>
      </c>
      <c r="H436">
        <f>INDEX(valuation_rate_0[rate],0+1)</f>
        <v>4.2500000000000003E-2</v>
      </c>
      <c r="I436">
        <f t="shared" si="86"/>
        <v>0.22194687342365643</v>
      </c>
      <c r="J436">
        <f>IF(A436&gt;0,J435+L435-M435-N435,INDEX(extract[FUND_VALUE], 1))</f>
        <v>1207.9153514429167</v>
      </c>
      <c r="K436">
        <f>IF((B436&lt;INDEX(extract[GUARANTEE_END], 1)),INDEX(extract[CURRENT_RATE], 1),INDEX(extract[MINIMUM_RATE], 1))</f>
        <v>0.01</v>
      </c>
      <c r="L436">
        <f t="shared" si="87"/>
        <v>1.0020118229257389</v>
      </c>
      <c r="M436">
        <f t="shared" si="88"/>
        <v>8.8578261690773541</v>
      </c>
      <c r="N436">
        <f>IF((A436=0),INDEX(extract[AVAILABLE_FPWD], 1),(IF(MOD(C436, 12)=0,J436*INDEX(extract[FREE_PWD_PERCENT], 1),0)))</f>
        <v>0</v>
      </c>
      <c r="O436">
        <f>IF((D436&lt;=INDEX(surr_charge_sch_0[POLICY_YEAR],COUNTA(surr_charge_sch_0[POLICY_YEAR]))),INDEX(surr_charge_sch_0[SURRENDER_CHARGE_PERCENT],MATCH(D436, surr_charge_sch_0[POLICY_YEAR])),INDEX(surr_charge_sch_0[SURRENDER_CHARGE_PERCENT],COUNTA(surr_charge_sch_0[SURRENDER_CHARGE_PERCENT])))</f>
        <v>0</v>
      </c>
      <c r="P436">
        <f t="shared" si="89"/>
        <v>0</v>
      </c>
      <c r="Q436">
        <f t="shared" si="90"/>
        <v>1207.9153514429167</v>
      </c>
      <c r="R436">
        <f t="shared" si="91"/>
        <v>0</v>
      </c>
      <c r="S436">
        <f t="shared" si="92"/>
        <v>1207.9153514429167</v>
      </c>
      <c r="T436">
        <f t="shared" si="93"/>
        <v>268.09303561319251</v>
      </c>
      <c r="U436">
        <f t="shared" si="94"/>
        <v>76410.279967319686</v>
      </c>
      <c r="V436">
        <f t="shared" si="95"/>
        <v>4348.8071174563001</v>
      </c>
      <c r="W436">
        <f t="shared" si="96"/>
        <v>81027.180120389166</v>
      </c>
      <c r="X436">
        <f t="shared" si="97"/>
        <v>96310.79063983573</v>
      </c>
    </row>
    <row r="437" spans="1:24" x14ac:dyDescent="0.3">
      <c r="A437">
        <v>435</v>
      </c>
      <c r="B437">
        <f>IF(A437&gt;0,EOMONTH(B436,1),INDEX(extract[VALUATION_DATE], 1))</f>
        <v>58531</v>
      </c>
      <c r="C437">
        <f>IF(A437=0,DAYS360(INDEX(extract[ISSUE_DATE], 1),B437)/30,C436+1)</f>
        <v>453</v>
      </c>
      <c r="D437">
        <f t="shared" si="84"/>
        <v>38</v>
      </c>
      <c r="E437">
        <f>INDEX(extract[ISSUE_AGE], 1)+D437-1</f>
        <v>85</v>
      </c>
      <c r="F437">
        <f>INDEX(mortality_0[PROBABILITY],MATCH(E437, mortality_0[AGE]))</f>
        <v>8.4533999999999998E-2</v>
      </c>
      <c r="G437">
        <f t="shared" si="85"/>
        <v>7.3331514153671673E-3</v>
      </c>
      <c r="H437">
        <f>INDEX(valuation_rate_0[rate],0+1)</f>
        <v>4.2500000000000003E-2</v>
      </c>
      <c r="I437">
        <f t="shared" si="86"/>
        <v>0.22117839021198327</v>
      </c>
      <c r="J437">
        <f>IF(A437&gt;0,J436+L436-M436-N436,INDEX(extract[FUND_VALUE], 1))</f>
        <v>1200.0595370967653</v>
      </c>
      <c r="K437">
        <f>IF((B437&lt;INDEX(extract[GUARANTEE_END], 1)),INDEX(extract[CURRENT_RATE], 1),INDEX(extract[MINIMUM_RATE], 1))</f>
        <v>0.01</v>
      </c>
      <c r="L437">
        <f t="shared" si="87"/>
        <v>0.99549512550637898</v>
      </c>
      <c r="M437">
        <f t="shared" si="88"/>
        <v>8.8002182929860115</v>
      </c>
      <c r="N437">
        <f>IF((A437=0),INDEX(extract[AVAILABLE_FPWD], 1),(IF(MOD(C437, 12)=0,J437*INDEX(extract[FREE_PWD_PERCENT], 1),0)))</f>
        <v>0</v>
      </c>
      <c r="O437">
        <f>IF((D437&lt;=INDEX(surr_charge_sch_0[POLICY_YEAR],COUNTA(surr_charge_sch_0[POLICY_YEAR]))),INDEX(surr_charge_sch_0[SURRENDER_CHARGE_PERCENT],MATCH(D437, surr_charge_sch_0[POLICY_YEAR])),INDEX(surr_charge_sch_0[SURRENDER_CHARGE_PERCENT],COUNTA(surr_charge_sch_0[SURRENDER_CHARGE_PERCENT])))</f>
        <v>0</v>
      </c>
      <c r="P437">
        <f t="shared" si="89"/>
        <v>0</v>
      </c>
      <c r="Q437">
        <f t="shared" si="90"/>
        <v>1200.0595370967653</v>
      </c>
      <c r="R437">
        <f t="shared" si="91"/>
        <v>0</v>
      </c>
      <c r="S437">
        <f t="shared" si="92"/>
        <v>1200.0595370967653</v>
      </c>
      <c r="T437">
        <f t="shared" si="93"/>
        <v>265.4272365736004</v>
      </c>
      <c r="U437">
        <f t="shared" si="94"/>
        <v>76410.279967319686</v>
      </c>
      <c r="V437">
        <f t="shared" si="95"/>
        <v>4350.7730842798574</v>
      </c>
      <c r="W437">
        <f t="shared" si="96"/>
        <v>81026.480288173145</v>
      </c>
      <c r="X437">
        <f t="shared" si="97"/>
        <v>96310.79063983573</v>
      </c>
    </row>
    <row r="438" spans="1:24" x14ac:dyDescent="0.3">
      <c r="A438">
        <v>436</v>
      </c>
      <c r="B438">
        <f>IF(A438&gt;0,EOMONTH(B437,1),INDEX(extract[VALUATION_DATE], 1))</f>
        <v>58561</v>
      </c>
      <c r="C438">
        <f>IF(A438=0,DAYS360(INDEX(extract[ISSUE_DATE], 1),B438)/30,C437+1)</f>
        <v>454</v>
      </c>
      <c r="D438">
        <f t="shared" si="84"/>
        <v>38</v>
      </c>
      <c r="E438">
        <f>INDEX(extract[ISSUE_AGE], 1)+D438-1</f>
        <v>85</v>
      </c>
      <c r="F438">
        <f>INDEX(mortality_0[PROBABILITY],MATCH(E438, mortality_0[AGE]))</f>
        <v>8.4533999999999998E-2</v>
      </c>
      <c r="G438">
        <f t="shared" si="85"/>
        <v>7.3331514153671673E-3</v>
      </c>
      <c r="H438">
        <f>INDEX(valuation_rate_0[rate],0+1)</f>
        <v>4.2500000000000003E-2</v>
      </c>
      <c r="I438">
        <f t="shared" si="86"/>
        <v>0.22041256784629326</v>
      </c>
      <c r="J438">
        <f>IF(A438&gt;0,J437+L437-M437-N437,INDEX(extract[FUND_VALUE], 1))</f>
        <v>1192.2548139292855</v>
      </c>
      <c r="K438">
        <f>IF((B438&lt;INDEX(extract[GUARANTEE_END], 1)),INDEX(extract[CURRENT_RATE], 1),INDEX(extract[MINIMUM_RATE], 1))</f>
        <v>0.01</v>
      </c>
      <c r="L438">
        <f t="shared" si="87"/>
        <v>0.98902081016703403</v>
      </c>
      <c r="M438">
        <f t="shared" si="88"/>
        <v>8.7429850762438583</v>
      </c>
      <c r="N438">
        <f>IF((A438=0),INDEX(extract[AVAILABLE_FPWD], 1),(IF(MOD(C438, 12)=0,J438*INDEX(extract[FREE_PWD_PERCENT], 1),0)))</f>
        <v>0</v>
      </c>
      <c r="O438">
        <f>IF((D438&lt;=INDEX(surr_charge_sch_0[POLICY_YEAR],COUNTA(surr_charge_sch_0[POLICY_YEAR]))),INDEX(surr_charge_sch_0[SURRENDER_CHARGE_PERCENT],MATCH(D438, surr_charge_sch_0[POLICY_YEAR])),INDEX(surr_charge_sch_0[SURRENDER_CHARGE_PERCENT],COUNTA(surr_charge_sch_0[SURRENDER_CHARGE_PERCENT])))</f>
        <v>0</v>
      </c>
      <c r="P438">
        <f t="shared" si="89"/>
        <v>0</v>
      </c>
      <c r="Q438">
        <f t="shared" si="90"/>
        <v>1192.2548139292855</v>
      </c>
      <c r="R438">
        <f t="shared" si="91"/>
        <v>0</v>
      </c>
      <c r="S438">
        <f t="shared" si="92"/>
        <v>1192.2548139292855</v>
      </c>
      <c r="T438">
        <f t="shared" si="93"/>
        <v>262.78794506525838</v>
      </c>
      <c r="U438">
        <f t="shared" si="94"/>
        <v>76410.279967319686</v>
      </c>
      <c r="V438">
        <f t="shared" si="95"/>
        <v>4352.7195023954137</v>
      </c>
      <c r="W438">
        <f t="shared" si="96"/>
        <v>81025.787414780352</v>
      </c>
      <c r="X438">
        <f t="shared" si="97"/>
        <v>96310.79063983573</v>
      </c>
    </row>
    <row r="439" spans="1:24" x14ac:dyDescent="0.3">
      <c r="A439">
        <v>437</v>
      </c>
      <c r="B439">
        <f>IF(A439&gt;0,EOMONTH(B438,1),INDEX(extract[VALUATION_DATE], 1))</f>
        <v>58592</v>
      </c>
      <c r="C439">
        <f>IF(A439=0,DAYS360(INDEX(extract[ISSUE_DATE], 1),B439)/30,C438+1)</f>
        <v>455</v>
      </c>
      <c r="D439">
        <f t="shared" si="84"/>
        <v>38</v>
      </c>
      <c r="E439">
        <f>INDEX(extract[ISSUE_AGE], 1)+D439-1</f>
        <v>85</v>
      </c>
      <c r="F439">
        <f>INDEX(mortality_0[PROBABILITY],MATCH(E439, mortality_0[AGE]))</f>
        <v>8.4533999999999998E-2</v>
      </c>
      <c r="G439">
        <f t="shared" si="85"/>
        <v>7.3331514153671673E-3</v>
      </c>
      <c r="H439">
        <f>INDEX(valuation_rate_0[rate],0+1)</f>
        <v>4.2500000000000003E-2</v>
      </c>
      <c r="I439">
        <f t="shared" si="86"/>
        <v>0.21964939711350118</v>
      </c>
      <c r="J439">
        <f>IF(A439&gt;0,J438+L438-M438-N438,INDEX(extract[FUND_VALUE], 1))</f>
        <v>1184.5008496632086</v>
      </c>
      <c r="K439">
        <f>IF((B439&lt;INDEX(extract[GUARANTEE_END], 1)),INDEX(extract[CURRENT_RATE], 1),INDEX(extract[MINIMUM_RATE], 1))</f>
        <v>0.01</v>
      </c>
      <c r="L439">
        <f t="shared" si="87"/>
        <v>0.98258860127104497</v>
      </c>
      <c r="M439">
        <f t="shared" si="88"/>
        <v>8.6861240822113697</v>
      </c>
      <c r="N439">
        <f>IF((A439=0),INDEX(extract[AVAILABLE_FPWD], 1),(IF(MOD(C439, 12)=0,J439*INDEX(extract[FREE_PWD_PERCENT], 1),0)))</f>
        <v>0</v>
      </c>
      <c r="O439">
        <f>IF((D439&lt;=INDEX(surr_charge_sch_0[POLICY_YEAR],COUNTA(surr_charge_sch_0[POLICY_YEAR]))),INDEX(surr_charge_sch_0[SURRENDER_CHARGE_PERCENT],MATCH(D439, surr_charge_sch_0[POLICY_YEAR])),INDEX(surr_charge_sch_0[SURRENDER_CHARGE_PERCENT],COUNTA(surr_charge_sch_0[SURRENDER_CHARGE_PERCENT])))</f>
        <v>0</v>
      </c>
      <c r="P439">
        <f t="shared" si="89"/>
        <v>0</v>
      </c>
      <c r="Q439">
        <f t="shared" si="90"/>
        <v>1184.5008496632086</v>
      </c>
      <c r="R439">
        <f t="shared" si="91"/>
        <v>0</v>
      </c>
      <c r="S439">
        <f t="shared" si="92"/>
        <v>1184.5008496632086</v>
      </c>
      <c r="T439">
        <f t="shared" si="93"/>
        <v>260.17489750895368</v>
      </c>
      <c r="U439">
        <f t="shared" si="94"/>
        <v>76410.279967319686</v>
      </c>
      <c r="V439">
        <f t="shared" si="95"/>
        <v>4354.6465661867105</v>
      </c>
      <c r="W439">
        <f t="shared" si="96"/>
        <v>81025.101431015355</v>
      </c>
      <c r="X439">
        <f t="shared" si="97"/>
        <v>96310.79063983573</v>
      </c>
    </row>
    <row r="440" spans="1:24" x14ac:dyDescent="0.3">
      <c r="A440">
        <v>438</v>
      </c>
      <c r="B440">
        <f>IF(A440&gt;0,EOMONTH(B439,1),INDEX(extract[VALUATION_DATE], 1))</f>
        <v>58622</v>
      </c>
      <c r="C440">
        <f>IF(A440=0,DAYS360(INDEX(extract[ISSUE_DATE], 1),B440)/30,C439+1)</f>
        <v>456</v>
      </c>
      <c r="D440">
        <f t="shared" si="84"/>
        <v>39</v>
      </c>
      <c r="E440">
        <f>INDEX(extract[ISSUE_AGE], 1)+D440-1</f>
        <v>86</v>
      </c>
      <c r="F440">
        <f>INDEX(mortality_0[PROBABILITY],MATCH(E440, mortality_0[AGE]))</f>
        <v>9.2492999999999992E-2</v>
      </c>
      <c r="G440">
        <f t="shared" si="85"/>
        <v>8.0552147545678299E-3</v>
      </c>
      <c r="H440">
        <f>INDEX(valuation_rate_0[rate],0+1)</f>
        <v>4.2500000000000003E-2</v>
      </c>
      <c r="I440">
        <f t="shared" si="86"/>
        <v>0.2188888688324217</v>
      </c>
      <c r="J440">
        <f>IF(A440&gt;0,J439+L439-M439-N439,INDEX(extract[FUND_VALUE], 1))</f>
        <v>1176.7973141822683</v>
      </c>
      <c r="K440">
        <f>IF((B440&lt;INDEX(extract[GUARANTEE_END], 1)),INDEX(extract[CURRENT_RATE], 1),INDEX(extract[MINIMUM_RATE], 1))</f>
        <v>0.01</v>
      </c>
      <c r="L440">
        <f t="shared" si="87"/>
        <v>0.97619822497438713</v>
      </c>
      <c r="M440">
        <f t="shared" si="88"/>
        <v>9.4793550883368027</v>
      </c>
      <c r="N440">
        <f>IF((A440=0),INDEX(extract[AVAILABLE_FPWD], 1),(IF(MOD(C440, 12)=0,J440*INDEX(extract[FREE_PWD_PERCENT], 1),0)))</f>
        <v>117.67973141822684</v>
      </c>
      <c r="O440">
        <f>IF((D440&lt;=INDEX(surr_charge_sch_0[POLICY_YEAR],COUNTA(surr_charge_sch_0[POLICY_YEAR]))),INDEX(surr_charge_sch_0[SURRENDER_CHARGE_PERCENT],MATCH(D440, surr_charge_sch_0[POLICY_YEAR])),INDEX(surr_charge_sch_0[SURRENDER_CHARGE_PERCENT],COUNTA(surr_charge_sch_0[SURRENDER_CHARGE_PERCENT])))</f>
        <v>0</v>
      </c>
      <c r="P440">
        <f t="shared" si="89"/>
        <v>117.67973141822684</v>
      </c>
      <c r="Q440">
        <f t="shared" si="90"/>
        <v>1059.1175827640416</v>
      </c>
      <c r="R440">
        <f t="shared" si="91"/>
        <v>0</v>
      </c>
      <c r="S440">
        <f t="shared" si="92"/>
        <v>1176.7973141822683</v>
      </c>
      <c r="T440">
        <f t="shared" si="93"/>
        <v>257.58783294638869</v>
      </c>
      <c r="U440">
        <f t="shared" si="94"/>
        <v>76410.279967319686</v>
      </c>
      <c r="V440">
        <f t="shared" si="95"/>
        <v>4356.5544681046213</v>
      </c>
      <c r="W440">
        <f t="shared" si="96"/>
        <v>81024.42226837069</v>
      </c>
      <c r="X440">
        <f t="shared" si="97"/>
        <v>96310.79063983573</v>
      </c>
    </row>
    <row r="441" spans="1:24" x14ac:dyDescent="0.3">
      <c r="A441">
        <v>439</v>
      </c>
      <c r="B441">
        <f>IF(A441&gt;0,EOMONTH(B440,1),INDEX(extract[VALUATION_DATE], 1))</f>
        <v>58653</v>
      </c>
      <c r="C441">
        <f>IF(A441=0,DAYS360(INDEX(extract[ISSUE_DATE], 1),B441)/30,C440+1)</f>
        <v>457</v>
      </c>
      <c r="D441">
        <f t="shared" si="84"/>
        <v>39</v>
      </c>
      <c r="E441">
        <f>INDEX(extract[ISSUE_AGE], 1)+D441-1</f>
        <v>86</v>
      </c>
      <c r="F441">
        <f>INDEX(mortality_0[PROBABILITY],MATCH(E441, mortality_0[AGE]))</f>
        <v>9.2492999999999992E-2</v>
      </c>
      <c r="G441">
        <f t="shared" si="85"/>
        <v>8.0552147545678299E-3</v>
      </c>
      <c r="H441">
        <f>INDEX(valuation_rate_0[rate],0+1)</f>
        <v>4.2500000000000003E-2</v>
      </c>
      <c r="I441">
        <f t="shared" si="86"/>
        <v>0.21813097385365912</v>
      </c>
      <c r="J441">
        <f>IF(A441&gt;0,J440+L440-M440-N440,INDEX(extract[FUND_VALUE], 1))</f>
        <v>1050.6144259006792</v>
      </c>
      <c r="K441">
        <f>IF((B441&lt;INDEX(extract[GUARANTEE_END], 1)),INDEX(extract[CURRENT_RATE], 1),INDEX(extract[MINIMUM_RATE], 1))</f>
        <v>0.01</v>
      </c>
      <c r="L441">
        <f t="shared" si="87"/>
        <v>0.87152470976652519</v>
      </c>
      <c r="M441">
        <f t="shared" si="88"/>
        <v>8.4629248248769606</v>
      </c>
      <c r="N441">
        <f>IF((A441=0),INDEX(extract[AVAILABLE_FPWD], 1),(IF(MOD(C441, 12)=0,J441*INDEX(extract[FREE_PWD_PERCENT], 1),0)))</f>
        <v>0</v>
      </c>
      <c r="O441">
        <f>IF((D441&lt;=INDEX(surr_charge_sch_0[POLICY_YEAR],COUNTA(surr_charge_sch_0[POLICY_YEAR]))),INDEX(surr_charge_sch_0[SURRENDER_CHARGE_PERCENT],MATCH(D441, surr_charge_sch_0[POLICY_YEAR])),INDEX(surr_charge_sch_0[SURRENDER_CHARGE_PERCENT],COUNTA(surr_charge_sch_0[SURRENDER_CHARGE_PERCENT])))</f>
        <v>0</v>
      </c>
      <c r="P441">
        <f t="shared" si="89"/>
        <v>0</v>
      </c>
      <c r="Q441">
        <f t="shared" si="90"/>
        <v>1050.6144259006792</v>
      </c>
      <c r="R441">
        <f t="shared" si="91"/>
        <v>0</v>
      </c>
      <c r="S441">
        <f t="shared" si="92"/>
        <v>1050.6144259006792</v>
      </c>
      <c r="T441">
        <f t="shared" si="93"/>
        <v>229.17154786641814</v>
      </c>
      <c r="U441">
        <f t="shared" si="94"/>
        <v>76436.038750614331</v>
      </c>
      <c r="V441">
        <f t="shared" si="95"/>
        <v>4358.6293934171681</v>
      </c>
      <c r="W441">
        <f t="shared" si="96"/>
        <v>81023.839691897912</v>
      </c>
      <c r="X441">
        <f t="shared" si="97"/>
        <v>96310.79063983573</v>
      </c>
    </row>
    <row r="442" spans="1:24" x14ac:dyDescent="0.3">
      <c r="A442">
        <v>440</v>
      </c>
      <c r="B442">
        <f>IF(A442&gt;0,EOMONTH(B441,1),INDEX(extract[VALUATION_DATE], 1))</f>
        <v>58684</v>
      </c>
      <c r="C442">
        <f>IF(A442=0,DAYS360(INDEX(extract[ISSUE_DATE], 1),B442)/30,C441+1)</f>
        <v>458</v>
      </c>
      <c r="D442">
        <f t="shared" si="84"/>
        <v>39</v>
      </c>
      <c r="E442">
        <f>INDEX(extract[ISSUE_AGE], 1)+D442-1</f>
        <v>86</v>
      </c>
      <c r="F442">
        <f>INDEX(mortality_0[PROBABILITY],MATCH(E442, mortality_0[AGE]))</f>
        <v>9.2492999999999992E-2</v>
      </c>
      <c r="G442">
        <f t="shared" si="85"/>
        <v>8.0552147545678299E-3</v>
      </c>
      <c r="H442">
        <f>INDEX(valuation_rate_0[rate],0+1)</f>
        <v>4.2500000000000003E-2</v>
      </c>
      <c r="I442">
        <f t="shared" si="86"/>
        <v>0.21737570305949713</v>
      </c>
      <c r="J442">
        <f>IF(A442&gt;0,J441+L441-M441-N441,INDEX(extract[FUND_VALUE], 1))</f>
        <v>1043.0230257855687</v>
      </c>
      <c r="K442">
        <f>IF((B442&lt;INDEX(extract[GUARANTEE_END], 1)),INDEX(extract[CURRENT_RATE], 1),INDEX(extract[MINIMUM_RATE], 1))</f>
        <v>0.01</v>
      </c>
      <c r="L442">
        <f t="shared" si="87"/>
        <v>0.86522735402978923</v>
      </c>
      <c r="M442">
        <f t="shared" si="88"/>
        <v>8.4017744666618945</v>
      </c>
      <c r="N442">
        <f>IF((A442=0),INDEX(extract[AVAILABLE_FPWD], 1),(IF(MOD(C442, 12)=0,J442*INDEX(extract[FREE_PWD_PERCENT], 1),0)))</f>
        <v>0</v>
      </c>
      <c r="O442">
        <f>IF((D442&lt;=INDEX(surr_charge_sch_0[POLICY_YEAR],COUNTA(surr_charge_sch_0[POLICY_YEAR]))),INDEX(surr_charge_sch_0[SURRENDER_CHARGE_PERCENT],MATCH(D442, surr_charge_sch_0[POLICY_YEAR])),INDEX(surr_charge_sch_0[SURRENDER_CHARGE_PERCENT],COUNTA(surr_charge_sch_0[SURRENDER_CHARGE_PERCENT])))</f>
        <v>0</v>
      </c>
      <c r="P442">
        <f t="shared" si="89"/>
        <v>0</v>
      </c>
      <c r="Q442">
        <f t="shared" si="90"/>
        <v>1043.0230257855687</v>
      </c>
      <c r="R442">
        <f t="shared" si="91"/>
        <v>0</v>
      </c>
      <c r="S442">
        <f t="shared" si="92"/>
        <v>1043.0230257855687</v>
      </c>
      <c r="T442">
        <f t="shared" si="93"/>
        <v>226.72786353738201</v>
      </c>
      <c r="U442">
        <f t="shared" si="94"/>
        <v>76436.038750614331</v>
      </c>
      <c r="V442">
        <f t="shared" si="95"/>
        <v>4360.4754194508687</v>
      </c>
      <c r="W442">
        <f t="shared" si="96"/>
        <v>81023.242033602583</v>
      </c>
      <c r="X442">
        <f t="shared" si="97"/>
        <v>96310.79063983573</v>
      </c>
    </row>
    <row r="443" spans="1:24" x14ac:dyDescent="0.3">
      <c r="A443">
        <v>441</v>
      </c>
      <c r="B443">
        <f>IF(A443&gt;0,EOMONTH(B442,1),INDEX(extract[VALUATION_DATE], 1))</f>
        <v>58714</v>
      </c>
      <c r="C443">
        <f>IF(A443=0,DAYS360(INDEX(extract[ISSUE_DATE], 1),B443)/30,C442+1)</f>
        <v>459</v>
      </c>
      <c r="D443">
        <f t="shared" si="84"/>
        <v>39</v>
      </c>
      <c r="E443">
        <f>INDEX(extract[ISSUE_AGE], 1)+D443-1</f>
        <v>86</v>
      </c>
      <c r="F443">
        <f>INDEX(mortality_0[PROBABILITY],MATCH(E443, mortality_0[AGE]))</f>
        <v>9.2492999999999992E-2</v>
      </c>
      <c r="G443">
        <f t="shared" si="85"/>
        <v>8.0552147545678299E-3</v>
      </c>
      <c r="H443">
        <f>INDEX(valuation_rate_0[rate],0+1)</f>
        <v>4.2500000000000003E-2</v>
      </c>
      <c r="I443">
        <f t="shared" si="86"/>
        <v>0.21662304736378926</v>
      </c>
      <c r="J443">
        <f>IF(A443&gt;0,J442+L442-M442-N442,INDEX(extract[FUND_VALUE], 1))</f>
        <v>1035.4864786729365</v>
      </c>
      <c r="K443">
        <f>IF((B443&lt;INDEX(extract[GUARANTEE_END], 1)),INDEX(extract[CURRENT_RATE], 1),INDEX(extract[MINIMUM_RATE], 1))</f>
        <v>0.01</v>
      </c>
      <c r="L443">
        <f t="shared" si="87"/>
        <v>0.85897550094929531</v>
      </c>
      <c r="M443">
        <f t="shared" si="88"/>
        <v>8.3410659611617248</v>
      </c>
      <c r="N443">
        <f>IF((A443=0),INDEX(extract[AVAILABLE_FPWD], 1),(IF(MOD(C443, 12)=0,J443*INDEX(extract[FREE_PWD_PERCENT], 1),0)))</f>
        <v>0</v>
      </c>
      <c r="O443">
        <f>IF((D443&lt;=INDEX(surr_charge_sch_0[POLICY_YEAR],COUNTA(surr_charge_sch_0[POLICY_YEAR]))),INDEX(surr_charge_sch_0[SURRENDER_CHARGE_PERCENT],MATCH(D443, surr_charge_sch_0[POLICY_YEAR])),INDEX(surr_charge_sch_0[SURRENDER_CHARGE_PERCENT],COUNTA(surr_charge_sch_0[SURRENDER_CHARGE_PERCENT])))</f>
        <v>0</v>
      </c>
      <c r="P443">
        <f t="shared" si="89"/>
        <v>0</v>
      </c>
      <c r="Q443">
        <f t="shared" si="90"/>
        <v>1035.4864786729365</v>
      </c>
      <c r="R443">
        <f t="shared" si="91"/>
        <v>0</v>
      </c>
      <c r="S443">
        <f t="shared" si="92"/>
        <v>1035.4864786729365</v>
      </c>
      <c r="T443">
        <f t="shared" si="93"/>
        <v>224.31023651413088</v>
      </c>
      <c r="U443">
        <f t="shared" si="94"/>
        <v>76436.038750614331</v>
      </c>
      <c r="V443">
        <f t="shared" si="95"/>
        <v>4362.3017610825063</v>
      </c>
      <c r="W443">
        <f t="shared" si="96"/>
        <v>81022.650748210959</v>
      </c>
      <c r="X443">
        <f t="shared" si="97"/>
        <v>96310.79063983573</v>
      </c>
    </row>
    <row r="444" spans="1:24" x14ac:dyDescent="0.3">
      <c r="A444">
        <v>442</v>
      </c>
      <c r="B444">
        <f>IF(A444&gt;0,EOMONTH(B443,1),INDEX(extract[VALUATION_DATE], 1))</f>
        <v>58745</v>
      </c>
      <c r="C444">
        <f>IF(A444=0,DAYS360(INDEX(extract[ISSUE_DATE], 1),B444)/30,C443+1)</f>
        <v>460</v>
      </c>
      <c r="D444">
        <f t="shared" si="84"/>
        <v>39</v>
      </c>
      <c r="E444">
        <f>INDEX(extract[ISSUE_AGE], 1)+D444-1</f>
        <v>86</v>
      </c>
      <c r="F444">
        <f>INDEX(mortality_0[PROBABILITY],MATCH(E444, mortality_0[AGE]))</f>
        <v>9.2492999999999992E-2</v>
      </c>
      <c r="G444">
        <f t="shared" si="85"/>
        <v>8.0552147545678299E-3</v>
      </c>
      <c r="H444">
        <f>INDEX(valuation_rate_0[rate],0+1)</f>
        <v>4.2500000000000003E-2</v>
      </c>
      <c r="I444">
        <f t="shared" si="86"/>
        <v>0.21587299771184942</v>
      </c>
      <c r="J444">
        <f>IF(A444&gt;0,J443+L443-M443-N443,INDEX(extract[FUND_VALUE], 1))</f>
        <v>1028.0043882127241</v>
      </c>
      <c r="K444">
        <f>IF((B444&lt;INDEX(extract[GUARANTEE_END], 1)),INDEX(extract[CURRENT_RATE], 1),INDEX(extract[MINIMUM_RATE], 1))</f>
        <v>0.01</v>
      </c>
      <c r="L444">
        <f t="shared" si="87"/>
        <v>0.85276882173756319</v>
      </c>
      <c r="M444">
        <f t="shared" si="88"/>
        <v>8.2807961156916097</v>
      </c>
      <c r="N444">
        <f>IF((A444=0),INDEX(extract[AVAILABLE_FPWD], 1),(IF(MOD(C444, 12)=0,J444*INDEX(extract[FREE_PWD_PERCENT], 1),0)))</f>
        <v>0</v>
      </c>
      <c r="O444">
        <f>IF((D444&lt;=INDEX(surr_charge_sch_0[POLICY_YEAR],COUNTA(surr_charge_sch_0[POLICY_YEAR]))),INDEX(surr_charge_sch_0[SURRENDER_CHARGE_PERCENT],MATCH(D444, surr_charge_sch_0[POLICY_YEAR])),INDEX(surr_charge_sch_0[SURRENDER_CHARGE_PERCENT],COUNTA(surr_charge_sch_0[SURRENDER_CHARGE_PERCENT])))</f>
        <v>0</v>
      </c>
      <c r="P444">
        <f t="shared" si="89"/>
        <v>0</v>
      </c>
      <c r="Q444">
        <f t="shared" si="90"/>
        <v>1028.0043882127241</v>
      </c>
      <c r="R444">
        <f t="shared" si="91"/>
        <v>0</v>
      </c>
      <c r="S444">
        <f t="shared" si="92"/>
        <v>1028.0043882127241</v>
      </c>
      <c r="T444">
        <f t="shared" si="93"/>
        <v>221.91838894441653</v>
      </c>
      <c r="U444">
        <f t="shared" si="94"/>
        <v>76436.038750614331</v>
      </c>
      <c r="V444">
        <f t="shared" si="95"/>
        <v>4364.1086282092756</v>
      </c>
      <c r="W444">
        <f t="shared" si="96"/>
        <v>81022.065767768014</v>
      </c>
      <c r="X444">
        <f t="shared" si="97"/>
        <v>96310.79063983573</v>
      </c>
    </row>
    <row r="445" spans="1:24" x14ac:dyDescent="0.3">
      <c r="A445">
        <v>443</v>
      </c>
      <c r="B445">
        <f>IF(A445&gt;0,EOMONTH(B444,1),INDEX(extract[VALUATION_DATE], 1))</f>
        <v>58775</v>
      </c>
      <c r="C445">
        <f>IF(A445=0,DAYS360(INDEX(extract[ISSUE_DATE], 1),B445)/30,C444+1)</f>
        <v>461</v>
      </c>
      <c r="D445">
        <f t="shared" si="84"/>
        <v>39</v>
      </c>
      <c r="E445">
        <f>INDEX(extract[ISSUE_AGE], 1)+D445-1</f>
        <v>86</v>
      </c>
      <c r="F445">
        <f>INDEX(mortality_0[PROBABILITY],MATCH(E445, mortality_0[AGE]))</f>
        <v>9.2492999999999992E-2</v>
      </c>
      <c r="G445">
        <f t="shared" si="85"/>
        <v>8.0552147545678299E-3</v>
      </c>
      <c r="H445">
        <f>INDEX(valuation_rate_0[rate],0+1)</f>
        <v>4.2500000000000003E-2</v>
      </c>
      <c r="I445">
        <f t="shared" si="86"/>
        <v>0.21512554508034309</v>
      </c>
      <c r="J445">
        <f>IF(A445&gt;0,J444+L444-M444-N444,INDEX(extract[FUND_VALUE], 1))</f>
        <v>1020.57636091877</v>
      </c>
      <c r="K445">
        <f>IF((B445&lt;INDEX(extract[GUARANTEE_END], 1)),INDEX(extract[CURRENT_RATE], 1),INDEX(extract[MINIMUM_RATE], 1))</f>
        <v>0.01</v>
      </c>
      <c r="L445">
        <f t="shared" si="87"/>
        <v>0.84660698998282469</v>
      </c>
      <c r="M445">
        <f t="shared" si="88"/>
        <v>8.220961760636019</v>
      </c>
      <c r="N445">
        <f>IF((A445=0),INDEX(extract[AVAILABLE_FPWD], 1),(IF(MOD(C445, 12)=0,J445*INDEX(extract[FREE_PWD_PERCENT], 1),0)))</f>
        <v>0</v>
      </c>
      <c r="O445">
        <f>IF((D445&lt;=INDEX(surr_charge_sch_0[POLICY_YEAR],COUNTA(surr_charge_sch_0[POLICY_YEAR]))),INDEX(surr_charge_sch_0[SURRENDER_CHARGE_PERCENT],MATCH(D445, surr_charge_sch_0[POLICY_YEAR])),INDEX(surr_charge_sch_0[SURRENDER_CHARGE_PERCENT],COUNTA(surr_charge_sch_0[SURRENDER_CHARGE_PERCENT])))</f>
        <v>0</v>
      </c>
      <c r="P445">
        <f t="shared" si="89"/>
        <v>0</v>
      </c>
      <c r="Q445">
        <f t="shared" si="90"/>
        <v>1020.57636091877</v>
      </c>
      <c r="R445">
        <f t="shared" si="91"/>
        <v>0</v>
      </c>
      <c r="S445">
        <f t="shared" si="92"/>
        <v>1020.57636091877</v>
      </c>
      <c r="T445">
        <f t="shared" si="93"/>
        <v>219.55204593876334</v>
      </c>
      <c r="U445">
        <f t="shared" si="94"/>
        <v>76436.038750614331</v>
      </c>
      <c r="V445">
        <f t="shared" si="95"/>
        <v>4365.8962284902109</v>
      </c>
      <c r="W445">
        <f t="shared" si="96"/>
        <v>81021.487025043301</v>
      </c>
      <c r="X445">
        <f t="shared" si="97"/>
        <v>96310.79063983573</v>
      </c>
    </row>
    <row r="446" spans="1:24" x14ac:dyDescent="0.3">
      <c r="A446">
        <v>444</v>
      </c>
      <c r="B446">
        <f>IF(A446&gt;0,EOMONTH(B445,1),INDEX(extract[VALUATION_DATE], 1))</f>
        <v>58806</v>
      </c>
      <c r="C446">
        <f>IF(A446=0,DAYS360(INDEX(extract[ISSUE_DATE], 1),B446)/30,C445+1)</f>
        <v>462</v>
      </c>
      <c r="D446">
        <f t="shared" si="84"/>
        <v>39</v>
      </c>
      <c r="E446">
        <f>INDEX(extract[ISSUE_AGE], 1)+D446-1</f>
        <v>86</v>
      </c>
      <c r="F446">
        <f>INDEX(mortality_0[PROBABILITY],MATCH(E446, mortality_0[AGE]))</f>
        <v>9.2492999999999992E-2</v>
      </c>
      <c r="G446">
        <f t="shared" si="85"/>
        <v>8.0552147545678299E-3</v>
      </c>
      <c r="H446">
        <f>INDEX(valuation_rate_0[rate],0+1)</f>
        <v>4.2500000000000003E-2</v>
      </c>
      <c r="I446">
        <f t="shared" si="86"/>
        <v>0.21438068047717876</v>
      </c>
      <c r="J446">
        <f>IF(A446&gt;0,J445+L445-M445-N445,INDEX(extract[FUND_VALUE], 1))</f>
        <v>1013.2020061481168</v>
      </c>
      <c r="K446">
        <f>IF((B446&lt;INDEX(extract[GUARANTEE_END], 1)),INDEX(extract[CURRENT_RATE], 1),INDEX(extract[MINIMUM_RATE], 1))</f>
        <v>0.01</v>
      </c>
      <c r="L446">
        <f t="shared" si="87"/>
        <v>0.84048968163185744</v>
      </c>
      <c r="M446">
        <f t="shared" si="88"/>
        <v>8.161559749282036</v>
      </c>
      <c r="N446">
        <f>IF((A446=0),INDEX(extract[AVAILABLE_FPWD], 1),(IF(MOD(C446, 12)=0,J446*INDEX(extract[FREE_PWD_PERCENT], 1),0)))</f>
        <v>0</v>
      </c>
      <c r="O446">
        <f>IF((D446&lt;=INDEX(surr_charge_sch_0[POLICY_YEAR],COUNTA(surr_charge_sch_0[POLICY_YEAR]))),INDEX(surr_charge_sch_0[SURRENDER_CHARGE_PERCENT],MATCH(D446, surr_charge_sch_0[POLICY_YEAR])),INDEX(surr_charge_sch_0[SURRENDER_CHARGE_PERCENT],COUNTA(surr_charge_sch_0[SURRENDER_CHARGE_PERCENT])))</f>
        <v>0</v>
      </c>
      <c r="P446">
        <f t="shared" si="89"/>
        <v>0</v>
      </c>
      <c r="Q446">
        <f t="shared" si="90"/>
        <v>1013.2020061481168</v>
      </c>
      <c r="R446">
        <f t="shared" si="91"/>
        <v>0</v>
      </c>
      <c r="S446">
        <f t="shared" si="92"/>
        <v>1013.2020061481168</v>
      </c>
      <c r="T446">
        <f t="shared" si="93"/>
        <v>217.21093553887593</v>
      </c>
      <c r="U446">
        <f t="shared" si="94"/>
        <v>76436.038750614331</v>
      </c>
      <c r="V446">
        <f t="shared" si="95"/>
        <v>4367.6647673700527</v>
      </c>
      <c r="W446">
        <f t="shared" si="96"/>
        <v>81020.914453523263</v>
      </c>
      <c r="X446">
        <f t="shared" si="97"/>
        <v>96310.79063983573</v>
      </c>
    </row>
    <row r="447" spans="1:24" x14ac:dyDescent="0.3">
      <c r="A447">
        <v>445</v>
      </c>
      <c r="B447">
        <f>IF(A447&gt;0,EOMONTH(B446,1),INDEX(extract[VALUATION_DATE], 1))</f>
        <v>58837</v>
      </c>
      <c r="C447">
        <f>IF(A447=0,DAYS360(INDEX(extract[ISSUE_DATE], 1),B447)/30,C446+1)</f>
        <v>463</v>
      </c>
      <c r="D447">
        <f t="shared" si="84"/>
        <v>39</v>
      </c>
      <c r="E447">
        <f>INDEX(extract[ISSUE_AGE], 1)+D447-1</f>
        <v>86</v>
      </c>
      <c r="F447">
        <f>INDEX(mortality_0[PROBABILITY],MATCH(E447, mortality_0[AGE]))</f>
        <v>9.2492999999999992E-2</v>
      </c>
      <c r="G447">
        <f t="shared" si="85"/>
        <v>8.0552147545678299E-3</v>
      </c>
      <c r="H447">
        <f>INDEX(valuation_rate_0[rate],0+1)</f>
        <v>4.2500000000000003E-2</v>
      </c>
      <c r="I447">
        <f t="shared" si="86"/>
        <v>0.21363839494139963</v>
      </c>
      <c r="J447">
        <f>IF(A447&gt;0,J446+L446-M446-N446,INDEX(extract[FUND_VALUE], 1))</f>
        <v>1005.8809360804667</v>
      </c>
      <c r="K447">
        <f>IF((B447&lt;INDEX(extract[GUARANTEE_END], 1)),INDEX(extract[CURRENT_RATE], 1),INDEX(extract[MINIMUM_RATE], 1))</f>
        <v>0.01</v>
      </c>
      <c r="L447">
        <f t="shared" si="87"/>
        <v>0.83441657497294286</v>
      </c>
      <c r="M447">
        <f t="shared" si="88"/>
        <v>8.1025869576538749</v>
      </c>
      <c r="N447">
        <f>IF((A447=0),INDEX(extract[AVAILABLE_FPWD], 1),(IF(MOD(C447, 12)=0,J447*INDEX(extract[FREE_PWD_PERCENT], 1),0)))</f>
        <v>0</v>
      </c>
      <c r="O447">
        <f>IF((D447&lt;=INDEX(surr_charge_sch_0[POLICY_YEAR],COUNTA(surr_charge_sch_0[POLICY_YEAR]))),INDEX(surr_charge_sch_0[SURRENDER_CHARGE_PERCENT],MATCH(D447, surr_charge_sch_0[POLICY_YEAR])),INDEX(surr_charge_sch_0[SURRENDER_CHARGE_PERCENT],COUNTA(surr_charge_sch_0[SURRENDER_CHARGE_PERCENT])))</f>
        <v>0</v>
      </c>
      <c r="P447">
        <f t="shared" si="89"/>
        <v>0</v>
      </c>
      <c r="Q447">
        <f t="shared" si="90"/>
        <v>1005.8809360804667</v>
      </c>
      <c r="R447">
        <f t="shared" si="91"/>
        <v>0</v>
      </c>
      <c r="S447">
        <f t="shared" si="92"/>
        <v>1005.8809360804667</v>
      </c>
      <c r="T447">
        <f t="shared" si="93"/>
        <v>214.89478868638349</v>
      </c>
      <c r="U447">
        <f t="shared" si="94"/>
        <v>76436.038750614331</v>
      </c>
      <c r="V447">
        <f t="shared" si="95"/>
        <v>4369.4144481028588</v>
      </c>
      <c r="W447">
        <f t="shared" si="96"/>
        <v>81020.347987403584</v>
      </c>
      <c r="X447">
        <f t="shared" si="97"/>
        <v>96310.79063983573</v>
      </c>
    </row>
    <row r="448" spans="1:24" x14ac:dyDescent="0.3">
      <c r="A448">
        <v>446</v>
      </c>
      <c r="B448">
        <f>IF(A448&gt;0,EOMONTH(B447,1),INDEX(extract[VALUATION_DATE], 1))</f>
        <v>58865</v>
      </c>
      <c r="C448">
        <f>IF(A448=0,DAYS360(INDEX(extract[ISSUE_DATE], 1),B448)/30,C447+1)</f>
        <v>464</v>
      </c>
      <c r="D448">
        <f t="shared" si="84"/>
        <v>39</v>
      </c>
      <c r="E448">
        <f>INDEX(extract[ISSUE_AGE], 1)+D448-1</f>
        <v>86</v>
      </c>
      <c r="F448">
        <f>INDEX(mortality_0[PROBABILITY],MATCH(E448, mortality_0[AGE]))</f>
        <v>9.2492999999999992E-2</v>
      </c>
      <c r="G448">
        <f t="shared" si="85"/>
        <v>8.0552147545678299E-3</v>
      </c>
      <c r="H448">
        <f>INDEX(valuation_rate_0[rate],0+1)</f>
        <v>4.2500000000000003E-2</v>
      </c>
      <c r="I448">
        <f t="shared" si="86"/>
        <v>0.21289867954307601</v>
      </c>
      <c r="J448">
        <f>IF(A448&gt;0,J447+L447-M447-N447,INDEX(extract[FUND_VALUE], 1))</f>
        <v>998.61276569778568</v>
      </c>
      <c r="K448">
        <f>IF((B448&lt;INDEX(extract[GUARANTEE_END], 1)),INDEX(extract[CURRENT_RATE], 1),INDEX(extract[MINIMUM_RATE], 1))</f>
        <v>0.01</v>
      </c>
      <c r="L448">
        <f t="shared" si="87"/>
        <v>0.82838735061894697</v>
      </c>
      <c r="M448">
        <f t="shared" si="88"/>
        <v>8.0440402843485899</v>
      </c>
      <c r="N448">
        <f>IF((A448=0),INDEX(extract[AVAILABLE_FPWD], 1),(IF(MOD(C448, 12)=0,J448*INDEX(extract[FREE_PWD_PERCENT], 1),0)))</f>
        <v>0</v>
      </c>
      <c r="O448">
        <f>IF((D448&lt;=INDEX(surr_charge_sch_0[POLICY_YEAR],COUNTA(surr_charge_sch_0[POLICY_YEAR]))),INDEX(surr_charge_sch_0[SURRENDER_CHARGE_PERCENT],MATCH(D448, surr_charge_sch_0[POLICY_YEAR])),INDEX(surr_charge_sch_0[SURRENDER_CHARGE_PERCENT],COUNTA(surr_charge_sch_0[SURRENDER_CHARGE_PERCENT])))</f>
        <v>0</v>
      </c>
      <c r="P448">
        <f t="shared" si="89"/>
        <v>0</v>
      </c>
      <c r="Q448">
        <f t="shared" si="90"/>
        <v>998.61276569778568</v>
      </c>
      <c r="R448">
        <f t="shared" si="91"/>
        <v>0</v>
      </c>
      <c r="S448">
        <f t="shared" si="92"/>
        <v>998.61276569778568</v>
      </c>
      <c r="T448">
        <f t="shared" si="93"/>
        <v>212.60333919191771</v>
      </c>
      <c r="U448">
        <f t="shared" si="94"/>
        <v>76436.038750614331</v>
      </c>
      <c r="V448">
        <f t="shared" si="95"/>
        <v>4371.145471775365</v>
      </c>
      <c r="W448">
        <f t="shared" si="96"/>
        <v>81019.787561581616</v>
      </c>
      <c r="X448">
        <f t="shared" si="97"/>
        <v>96310.79063983573</v>
      </c>
    </row>
    <row r="449" spans="1:24" x14ac:dyDescent="0.3">
      <c r="A449">
        <v>447</v>
      </c>
      <c r="B449">
        <f>IF(A449&gt;0,EOMONTH(B448,1),INDEX(extract[VALUATION_DATE], 1))</f>
        <v>58896</v>
      </c>
      <c r="C449">
        <f>IF(A449=0,DAYS360(INDEX(extract[ISSUE_DATE], 1),B449)/30,C448+1)</f>
        <v>465</v>
      </c>
      <c r="D449">
        <f t="shared" si="84"/>
        <v>39</v>
      </c>
      <c r="E449">
        <f>INDEX(extract[ISSUE_AGE], 1)+D449-1</f>
        <v>86</v>
      </c>
      <c r="F449">
        <f>INDEX(mortality_0[PROBABILITY],MATCH(E449, mortality_0[AGE]))</f>
        <v>9.2492999999999992E-2</v>
      </c>
      <c r="G449">
        <f t="shared" si="85"/>
        <v>8.0552147545678299E-3</v>
      </c>
      <c r="H449">
        <f>INDEX(valuation_rate_0[rate],0+1)</f>
        <v>4.2500000000000003E-2</v>
      </c>
      <c r="I449">
        <f t="shared" si="86"/>
        <v>0.21216152538319769</v>
      </c>
      <c r="J449">
        <f>IF(A449&gt;0,J448+L448-M448-N448,INDEX(extract[FUND_VALUE], 1))</f>
        <v>991.39711276405603</v>
      </c>
      <c r="K449">
        <f>IF((B449&lt;INDEX(extract[GUARANTEE_END], 1)),INDEX(extract[CURRENT_RATE], 1),INDEX(extract[MINIMUM_RATE], 1))</f>
        <v>0.01</v>
      </c>
      <c r="L449">
        <f t="shared" si="87"/>
        <v>0.82240169149052456</v>
      </c>
      <c r="M449">
        <f t="shared" si="88"/>
        <v>7.985916650372971</v>
      </c>
      <c r="N449">
        <f>IF((A449=0),INDEX(extract[AVAILABLE_FPWD], 1),(IF(MOD(C449, 12)=0,J449*INDEX(extract[FREE_PWD_PERCENT], 1),0)))</f>
        <v>0</v>
      </c>
      <c r="O449">
        <f>IF((D449&lt;=INDEX(surr_charge_sch_0[POLICY_YEAR],COUNTA(surr_charge_sch_0[POLICY_YEAR]))),INDEX(surr_charge_sch_0[SURRENDER_CHARGE_PERCENT],MATCH(D449, surr_charge_sch_0[POLICY_YEAR])),INDEX(surr_charge_sch_0[SURRENDER_CHARGE_PERCENT],COUNTA(surr_charge_sch_0[SURRENDER_CHARGE_PERCENT])))</f>
        <v>0</v>
      </c>
      <c r="P449">
        <f t="shared" si="89"/>
        <v>0</v>
      </c>
      <c r="Q449">
        <f t="shared" si="90"/>
        <v>991.39711276405603</v>
      </c>
      <c r="R449">
        <f t="shared" si="91"/>
        <v>0</v>
      </c>
      <c r="S449">
        <f t="shared" si="92"/>
        <v>991.39711276405603</v>
      </c>
      <c r="T449">
        <f t="shared" si="93"/>
        <v>210.33632370452017</v>
      </c>
      <c r="U449">
        <f t="shared" si="94"/>
        <v>76436.038750614331</v>
      </c>
      <c r="V449">
        <f t="shared" si="95"/>
        <v>4372.8580373300938</v>
      </c>
      <c r="W449">
        <f t="shared" si="96"/>
        <v>81019.233111648951</v>
      </c>
      <c r="X449">
        <f t="shared" si="97"/>
        <v>96310.79063983573</v>
      </c>
    </row>
    <row r="450" spans="1:24" x14ac:dyDescent="0.3">
      <c r="A450">
        <v>448</v>
      </c>
      <c r="B450">
        <f>IF(A450&gt;0,EOMONTH(B449,1),INDEX(extract[VALUATION_DATE], 1))</f>
        <v>58926</v>
      </c>
      <c r="C450">
        <f>IF(A450=0,DAYS360(INDEX(extract[ISSUE_DATE], 1),B450)/30,C449+1)</f>
        <v>466</v>
      </c>
      <c r="D450">
        <f t="shared" ref="D450:D513" si="98">_xlfn.FLOOR.MATH(C450/12)+1</f>
        <v>39</v>
      </c>
      <c r="E450">
        <f>INDEX(extract[ISSUE_AGE], 1)+D450-1</f>
        <v>86</v>
      </c>
      <c r="F450">
        <f>INDEX(mortality_0[PROBABILITY],MATCH(E450, mortality_0[AGE]))</f>
        <v>9.2492999999999992E-2</v>
      </c>
      <c r="G450">
        <f t="shared" ref="G450:G513" si="99">1-(1-F450)^(1/12)</f>
        <v>8.0552147545678299E-3</v>
      </c>
      <c r="H450">
        <f>INDEX(valuation_rate_0[rate],0+1)</f>
        <v>4.2500000000000003E-2</v>
      </c>
      <c r="I450">
        <f t="shared" ref="I450:I513" si="100">IF(A450&gt;0,(1+H449)^(-1/12)*I449,1)</f>
        <v>0.21142692359356699</v>
      </c>
      <c r="J450">
        <f>IF(A450&gt;0,J449+L449-M449-N449,INDEX(extract[FUND_VALUE], 1))</f>
        <v>984.23359780517364</v>
      </c>
      <c r="K450">
        <f>IF((B450&lt;INDEX(extract[GUARANTEE_END], 1)),INDEX(extract[CURRENT_RATE], 1),INDEX(extract[MINIMUM_RATE], 1))</f>
        <v>0.01</v>
      </c>
      <c r="L450">
        <f t="shared" ref="L450:L513" si="101">J450*((1+K450)^(1/12)-1)</f>
        <v>0.8164592827994428</v>
      </c>
      <c r="M450">
        <f t="shared" ref="M450:M513" si="102">J450*G450</f>
        <v>7.9282129989816141</v>
      </c>
      <c r="N450">
        <f>IF((A450=0),INDEX(extract[AVAILABLE_FPWD], 1),(IF(MOD(C450, 12)=0,J450*INDEX(extract[FREE_PWD_PERCENT], 1),0)))</f>
        <v>0</v>
      </c>
      <c r="O450">
        <f>IF((D450&lt;=INDEX(surr_charge_sch_0[POLICY_YEAR],COUNTA(surr_charge_sch_0[POLICY_YEAR]))),INDEX(surr_charge_sch_0[SURRENDER_CHARGE_PERCENT],MATCH(D450, surr_charge_sch_0[POLICY_YEAR])),INDEX(surr_charge_sch_0[SURRENDER_CHARGE_PERCENT],COUNTA(surr_charge_sch_0[SURRENDER_CHARGE_PERCENT])))</f>
        <v>0</v>
      </c>
      <c r="P450">
        <f t="shared" ref="P450:P513" si="103">N450</f>
        <v>0</v>
      </c>
      <c r="Q450">
        <f t="shared" ref="Q450:Q513" si="104">J450-P450</f>
        <v>984.23359780517364</v>
      </c>
      <c r="R450">
        <f t="shared" ref="R450:R513" si="105">O450*Q450</f>
        <v>0</v>
      </c>
      <c r="S450">
        <f t="shared" ref="S450:S513" si="106">J450-R450</f>
        <v>984.23359780517364</v>
      </c>
      <c r="T450">
        <f t="shared" ref="T450:T513" si="107">S450*I450</f>
        <v>208.09348168137601</v>
      </c>
      <c r="U450">
        <f t="shared" ref="U450:U513" si="108">IF(A450&gt;0,U449+N449*I449,0)</f>
        <v>76436.038750614331</v>
      </c>
      <c r="V450">
        <f t="shared" ref="V450:V513" si="109">IF(A450&gt;0,V449+M449*I449,0)</f>
        <v>4374.5523415882199</v>
      </c>
      <c r="W450">
        <f t="shared" ref="W450:W513" si="110">T450+U450+V450</f>
        <v>81018.684573883933</v>
      </c>
      <c r="X450">
        <f t="shared" ref="X450:X513" si="111">IF((A450=0),W450,(IF(W450&gt;X449,W450,X449)))</f>
        <v>96310.79063983573</v>
      </c>
    </row>
    <row r="451" spans="1:24" x14ac:dyDescent="0.3">
      <c r="A451">
        <v>449</v>
      </c>
      <c r="B451">
        <f>IF(A451&gt;0,EOMONTH(B450,1),INDEX(extract[VALUATION_DATE], 1))</f>
        <v>58957</v>
      </c>
      <c r="C451">
        <f>IF(A451=0,DAYS360(INDEX(extract[ISSUE_DATE], 1),B451)/30,C450+1)</f>
        <v>467</v>
      </c>
      <c r="D451">
        <f t="shared" si="98"/>
        <v>39</v>
      </c>
      <c r="E451">
        <f>INDEX(extract[ISSUE_AGE], 1)+D451-1</f>
        <v>86</v>
      </c>
      <c r="F451">
        <f>INDEX(mortality_0[PROBABILITY],MATCH(E451, mortality_0[AGE]))</f>
        <v>9.2492999999999992E-2</v>
      </c>
      <c r="G451">
        <f t="shared" si="99"/>
        <v>8.0552147545678299E-3</v>
      </c>
      <c r="H451">
        <f>INDEX(valuation_rate_0[rate],0+1)</f>
        <v>4.2500000000000003E-2</v>
      </c>
      <c r="I451">
        <f t="shared" si="100"/>
        <v>0.21069486533669207</v>
      </c>
      <c r="J451">
        <f>IF(A451&gt;0,J450+L450-M450-N450,INDEX(extract[FUND_VALUE], 1))</f>
        <v>977.12184408899145</v>
      </c>
      <c r="K451">
        <f>IF((B451&lt;INDEX(extract[GUARANTEE_END], 1)),INDEX(extract[CURRENT_RATE], 1),INDEX(extract[MINIMUM_RATE], 1))</f>
        <v>0.01</v>
      </c>
      <c r="L451">
        <f t="shared" si="101"/>
        <v>0.81055981203202665</v>
      </c>
      <c r="M451">
        <f t="shared" si="102"/>
        <v>7.8709262955161705</v>
      </c>
      <c r="N451">
        <f>IF((A451=0),INDEX(extract[AVAILABLE_FPWD], 1),(IF(MOD(C451, 12)=0,J451*INDEX(extract[FREE_PWD_PERCENT], 1),0)))</f>
        <v>0</v>
      </c>
      <c r="O451">
        <f>IF((D451&lt;=INDEX(surr_charge_sch_0[POLICY_YEAR],COUNTA(surr_charge_sch_0[POLICY_YEAR]))),INDEX(surr_charge_sch_0[SURRENDER_CHARGE_PERCENT],MATCH(D451, surr_charge_sch_0[POLICY_YEAR])),INDEX(surr_charge_sch_0[SURRENDER_CHARGE_PERCENT],COUNTA(surr_charge_sch_0[SURRENDER_CHARGE_PERCENT])))</f>
        <v>0</v>
      </c>
      <c r="P451">
        <f t="shared" si="103"/>
        <v>0</v>
      </c>
      <c r="Q451">
        <f t="shared" si="104"/>
        <v>977.12184408899145</v>
      </c>
      <c r="R451">
        <f t="shared" si="105"/>
        <v>0</v>
      </c>
      <c r="S451">
        <f t="shared" si="106"/>
        <v>977.12184408899145</v>
      </c>
      <c r="T451">
        <f t="shared" si="107"/>
        <v>205.87455535787029</v>
      </c>
      <c r="U451">
        <f t="shared" si="108"/>
        <v>76436.038750614331</v>
      </c>
      <c r="V451">
        <f t="shared" si="109"/>
        <v>4376.2285792721887</v>
      </c>
      <c r="W451">
        <f t="shared" si="110"/>
        <v>81018.141885244404</v>
      </c>
      <c r="X451">
        <f t="shared" si="111"/>
        <v>96310.79063983573</v>
      </c>
    </row>
    <row r="452" spans="1:24" x14ac:dyDescent="0.3">
      <c r="A452">
        <v>450</v>
      </c>
      <c r="B452">
        <f>IF(A452&gt;0,EOMONTH(B451,1),INDEX(extract[VALUATION_DATE], 1))</f>
        <v>58987</v>
      </c>
      <c r="C452">
        <f>IF(A452=0,DAYS360(INDEX(extract[ISSUE_DATE], 1),B452)/30,C451+1)</f>
        <v>468</v>
      </c>
      <c r="D452">
        <f t="shared" si="98"/>
        <v>40</v>
      </c>
      <c r="E452">
        <f>INDEX(extract[ISSUE_AGE], 1)+D452-1</f>
        <v>87</v>
      </c>
      <c r="F452">
        <f>INDEX(mortality_0[PROBABILITY],MATCH(E452, mortality_0[AGE]))</f>
        <v>0.100907</v>
      </c>
      <c r="G452">
        <f t="shared" si="99"/>
        <v>8.8248967793113087E-3</v>
      </c>
      <c r="H452">
        <f>INDEX(valuation_rate_0[rate],0+1)</f>
        <v>4.2500000000000003E-2</v>
      </c>
      <c r="I452">
        <f t="shared" si="100"/>
        <v>0.20996534180568061</v>
      </c>
      <c r="J452">
        <f>IF(A452&gt;0,J451+L451-M451-N451,INDEX(extract[FUND_VALUE], 1))</f>
        <v>970.06147760550732</v>
      </c>
      <c r="K452">
        <f>IF((B452&lt;INDEX(extract[GUARANTEE_END], 1)),INDEX(extract[CURRENT_RATE], 1),INDEX(extract[MINIMUM_RATE], 1))</f>
        <v>0.01</v>
      </c>
      <c r="L452">
        <f t="shared" si="101"/>
        <v>0.80470296893272442</v>
      </c>
      <c r="M452">
        <f t="shared" si="102"/>
        <v>8.5606924094548109</v>
      </c>
      <c r="N452">
        <f>IF((A452=0),INDEX(extract[AVAILABLE_FPWD], 1),(IF(MOD(C452, 12)=0,J452*INDEX(extract[FREE_PWD_PERCENT], 1),0)))</f>
        <v>97.006147760550732</v>
      </c>
      <c r="O452">
        <f>IF((D452&lt;=INDEX(surr_charge_sch_0[POLICY_YEAR],COUNTA(surr_charge_sch_0[POLICY_YEAR]))),INDEX(surr_charge_sch_0[SURRENDER_CHARGE_PERCENT],MATCH(D452, surr_charge_sch_0[POLICY_YEAR])),INDEX(surr_charge_sch_0[SURRENDER_CHARGE_PERCENT],COUNTA(surr_charge_sch_0[SURRENDER_CHARGE_PERCENT])))</f>
        <v>0</v>
      </c>
      <c r="P452">
        <f t="shared" si="103"/>
        <v>97.006147760550732</v>
      </c>
      <c r="Q452">
        <f t="shared" si="104"/>
        <v>873.05532984495653</v>
      </c>
      <c r="R452">
        <f t="shared" si="105"/>
        <v>0</v>
      </c>
      <c r="S452">
        <f t="shared" si="106"/>
        <v>970.06147760550732</v>
      </c>
      <c r="T452">
        <f t="shared" si="107"/>
        <v>203.67928971796394</v>
      </c>
      <c r="U452">
        <f t="shared" si="108"/>
        <v>76436.038750614331</v>
      </c>
      <c r="V452">
        <f t="shared" si="109"/>
        <v>4377.8869430280974</v>
      </c>
      <c r="W452">
        <f t="shared" si="110"/>
        <v>81017.60498336039</v>
      </c>
      <c r="X452">
        <f t="shared" si="111"/>
        <v>96310.79063983573</v>
      </c>
    </row>
    <row r="453" spans="1:24" x14ac:dyDescent="0.3">
      <c r="A453">
        <v>451</v>
      </c>
      <c r="B453">
        <f>IF(A453&gt;0,EOMONTH(B452,1),INDEX(extract[VALUATION_DATE], 1))</f>
        <v>59018</v>
      </c>
      <c r="C453">
        <f>IF(A453=0,DAYS360(INDEX(extract[ISSUE_DATE], 1),B453)/30,C452+1)</f>
        <v>469</v>
      </c>
      <c r="D453">
        <f t="shared" si="98"/>
        <v>40</v>
      </c>
      <c r="E453">
        <f>INDEX(extract[ISSUE_AGE], 1)+D453-1</f>
        <v>87</v>
      </c>
      <c r="F453">
        <f>INDEX(mortality_0[PROBABILITY],MATCH(E453, mortality_0[AGE]))</f>
        <v>0.100907</v>
      </c>
      <c r="G453">
        <f t="shared" si="99"/>
        <v>8.8248967793113087E-3</v>
      </c>
      <c r="H453">
        <f>INDEX(valuation_rate_0[rate],0+1)</f>
        <v>4.2500000000000003E-2</v>
      </c>
      <c r="I453">
        <f t="shared" si="100"/>
        <v>0.20923834422413376</v>
      </c>
      <c r="J453">
        <f>IF(A453&gt;0,J452+L452-M452-N452,INDEX(extract[FUND_VALUE], 1))</f>
        <v>865.29934040443459</v>
      </c>
      <c r="K453">
        <f>IF((B453&lt;INDEX(extract[GUARANTEE_END], 1)),INDEX(extract[CURRENT_RATE], 1),INDEX(extract[MINIMUM_RATE], 1))</f>
        <v>0.01</v>
      </c>
      <c r="L453">
        <f t="shared" si="101"/>
        <v>0.71779878318407264</v>
      </c>
      <c r="M453">
        <f t="shared" si="102"/>
        <v>7.6361773622752942</v>
      </c>
      <c r="N453">
        <f>IF((A453=0),INDEX(extract[AVAILABLE_FPWD], 1),(IF(MOD(C453, 12)=0,J453*INDEX(extract[FREE_PWD_PERCENT], 1),0)))</f>
        <v>0</v>
      </c>
      <c r="O453">
        <f>IF((D453&lt;=INDEX(surr_charge_sch_0[POLICY_YEAR],COUNTA(surr_charge_sch_0[POLICY_YEAR]))),INDEX(surr_charge_sch_0[SURRENDER_CHARGE_PERCENT],MATCH(D453, surr_charge_sch_0[POLICY_YEAR])),INDEX(surr_charge_sch_0[SURRENDER_CHARGE_PERCENT],COUNTA(surr_charge_sch_0[SURRENDER_CHARGE_PERCENT])))</f>
        <v>0</v>
      </c>
      <c r="P453">
        <f t="shared" si="103"/>
        <v>0</v>
      </c>
      <c r="Q453">
        <f t="shared" si="104"/>
        <v>865.29934040443459</v>
      </c>
      <c r="R453">
        <f t="shared" si="105"/>
        <v>0</v>
      </c>
      <c r="S453">
        <f t="shared" si="106"/>
        <v>865.29934040443459</v>
      </c>
      <c r="T453">
        <f t="shared" si="107"/>
        <v>181.05380124445898</v>
      </c>
      <c r="U453">
        <f t="shared" si="108"/>
        <v>76456.406679586129</v>
      </c>
      <c r="V453">
        <f t="shared" si="109"/>
        <v>4379.684391735942</v>
      </c>
      <c r="W453">
        <f t="shared" si="110"/>
        <v>81017.144872566525</v>
      </c>
      <c r="X453">
        <f t="shared" si="111"/>
        <v>96310.79063983573</v>
      </c>
    </row>
    <row r="454" spans="1:24" x14ac:dyDescent="0.3">
      <c r="A454">
        <v>452</v>
      </c>
      <c r="B454">
        <f>IF(A454&gt;0,EOMONTH(B453,1),INDEX(extract[VALUATION_DATE], 1))</f>
        <v>59049</v>
      </c>
      <c r="C454">
        <f>IF(A454=0,DAYS360(INDEX(extract[ISSUE_DATE], 1),B454)/30,C453+1)</f>
        <v>470</v>
      </c>
      <c r="D454">
        <f t="shared" si="98"/>
        <v>40</v>
      </c>
      <c r="E454">
        <f>INDEX(extract[ISSUE_AGE], 1)+D454-1</f>
        <v>87</v>
      </c>
      <c r="F454">
        <f>INDEX(mortality_0[PROBABILITY],MATCH(E454, mortality_0[AGE]))</f>
        <v>0.100907</v>
      </c>
      <c r="G454">
        <f t="shared" si="99"/>
        <v>8.8248967793113087E-3</v>
      </c>
      <c r="H454">
        <f>INDEX(valuation_rate_0[rate],0+1)</f>
        <v>4.2500000000000003E-2</v>
      </c>
      <c r="I454">
        <f t="shared" si="100"/>
        <v>0.20851386384604073</v>
      </c>
      <c r="J454">
        <f>IF(A454&gt;0,J453+L453-M453-N453,INDEX(extract[FUND_VALUE], 1))</f>
        <v>858.38096182534343</v>
      </c>
      <c r="K454">
        <f>IF((B454&lt;INDEX(extract[GUARANTEE_END], 1)),INDEX(extract[CURRENT_RATE], 1),INDEX(extract[MINIMUM_RATE], 1))</f>
        <v>0.01</v>
      </c>
      <c r="L454">
        <f t="shared" si="101"/>
        <v>0.7120597244632404</v>
      </c>
      <c r="M454">
        <f t="shared" si="102"/>
        <v>7.5751233854346163</v>
      </c>
      <c r="N454">
        <f>IF((A454=0),INDEX(extract[AVAILABLE_FPWD], 1),(IF(MOD(C454, 12)=0,J454*INDEX(extract[FREE_PWD_PERCENT], 1),0)))</f>
        <v>0</v>
      </c>
      <c r="O454">
        <f>IF((D454&lt;=INDEX(surr_charge_sch_0[POLICY_YEAR],COUNTA(surr_charge_sch_0[POLICY_YEAR]))),INDEX(surr_charge_sch_0[SURRENDER_CHARGE_PERCENT],MATCH(D454, surr_charge_sch_0[POLICY_YEAR])),INDEX(surr_charge_sch_0[SURRENDER_CHARGE_PERCENT],COUNTA(surr_charge_sch_0[SURRENDER_CHARGE_PERCENT])))</f>
        <v>0</v>
      </c>
      <c r="P454">
        <f t="shared" si="103"/>
        <v>0</v>
      </c>
      <c r="Q454">
        <f t="shared" si="104"/>
        <v>858.38096182534343</v>
      </c>
      <c r="R454">
        <f t="shared" si="105"/>
        <v>0</v>
      </c>
      <c r="S454">
        <f t="shared" si="106"/>
        <v>858.38096182534343</v>
      </c>
      <c r="T454">
        <f t="shared" si="107"/>
        <v>178.98433100208314</v>
      </c>
      <c r="U454">
        <f t="shared" si="108"/>
        <v>76456.406679586129</v>
      </c>
      <c r="V454">
        <f t="shared" si="109"/>
        <v>4381.2821728434265</v>
      </c>
      <c r="W454">
        <f t="shared" si="110"/>
        <v>81016.673183431631</v>
      </c>
      <c r="X454">
        <f t="shared" si="111"/>
        <v>96310.79063983573</v>
      </c>
    </row>
    <row r="455" spans="1:24" x14ac:dyDescent="0.3">
      <c r="A455">
        <v>453</v>
      </c>
      <c r="B455">
        <f>IF(A455&gt;0,EOMONTH(B454,1),INDEX(extract[VALUATION_DATE], 1))</f>
        <v>59079</v>
      </c>
      <c r="C455">
        <f>IF(A455=0,DAYS360(INDEX(extract[ISSUE_DATE], 1),B455)/30,C454+1)</f>
        <v>471</v>
      </c>
      <c r="D455">
        <f t="shared" si="98"/>
        <v>40</v>
      </c>
      <c r="E455">
        <f>INDEX(extract[ISSUE_AGE], 1)+D455-1</f>
        <v>87</v>
      </c>
      <c r="F455">
        <f>INDEX(mortality_0[PROBABILITY],MATCH(E455, mortality_0[AGE]))</f>
        <v>0.100907</v>
      </c>
      <c r="G455">
        <f t="shared" si="99"/>
        <v>8.8248967793113087E-3</v>
      </c>
      <c r="H455">
        <f>INDEX(valuation_rate_0[rate],0+1)</f>
        <v>4.2500000000000003E-2</v>
      </c>
      <c r="I455">
        <f t="shared" si="100"/>
        <v>0.20779189195567346</v>
      </c>
      <c r="J455">
        <f>IF(A455&gt;0,J454+L454-M454-N454,INDEX(extract[FUND_VALUE], 1))</f>
        <v>851.51789816437201</v>
      </c>
      <c r="K455">
        <f>IF((B455&lt;INDEX(extract[GUARANTEE_END], 1)),INDEX(extract[CURRENT_RATE], 1),INDEX(extract[MINIMUM_RATE], 1))</f>
        <v>0.01</v>
      </c>
      <c r="L455">
        <f t="shared" si="101"/>
        <v>0.7063665515752805</v>
      </c>
      <c r="M455">
        <f t="shared" si="102"/>
        <v>7.5145575570367011</v>
      </c>
      <c r="N455">
        <f>IF((A455=0),INDEX(extract[AVAILABLE_FPWD], 1),(IF(MOD(C455, 12)=0,J455*INDEX(extract[FREE_PWD_PERCENT], 1),0)))</f>
        <v>0</v>
      </c>
      <c r="O455">
        <f>IF((D455&lt;=INDEX(surr_charge_sch_0[POLICY_YEAR],COUNTA(surr_charge_sch_0[POLICY_YEAR]))),INDEX(surr_charge_sch_0[SURRENDER_CHARGE_PERCENT],MATCH(D455, surr_charge_sch_0[POLICY_YEAR])),INDEX(surr_charge_sch_0[SURRENDER_CHARGE_PERCENT],COUNTA(surr_charge_sch_0[SURRENDER_CHARGE_PERCENT])))</f>
        <v>0</v>
      </c>
      <c r="P455">
        <f t="shared" si="103"/>
        <v>0</v>
      </c>
      <c r="Q455">
        <f t="shared" si="104"/>
        <v>851.51789816437201</v>
      </c>
      <c r="R455">
        <f t="shared" si="105"/>
        <v>0</v>
      </c>
      <c r="S455">
        <f t="shared" si="106"/>
        <v>851.51789816437201</v>
      </c>
      <c r="T455">
        <f t="shared" si="107"/>
        <v>176.93851509369335</v>
      </c>
      <c r="U455">
        <f t="shared" si="108"/>
        <v>76456.406679586129</v>
      </c>
      <c r="V455">
        <f t="shared" si="109"/>
        <v>4382.8616910896335</v>
      </c>
      <c r="W455">
        <f t="shared" si="110"/>
        <v>81016.206885769454</v>
      </c>
      <c r="X455">
        <f t="shared" si="111"/>
        <v>96310.79063983573</v>
      </c>
    </row>
    <row r="456" spans="1:24" x14ac:dyDescent="0.3">
      <c r="A456">
        <v>454</v>
      </c>
      <c r="B456">
        <f>IF(A456&gt;0,EOMONTH(B455,1),INDEX(extract[VALUATION_DATE], 1))</f>
        <v>59110</v>
      </c>
      <c r="C456">
        <f>IF(A456=0,DAYS360(INDEX(extract[ISSUE_DATE], 1),B456)/30,C455+1)</f>
        <v>472</v>
      </c>
      <c r="D456">
        <f t="shared" si="98"/>
        <v>40</v>
      </c>
      <c r="E456">
        <f>INDEX(extract[ISSUE_AGE], 1)+D456-1</f>
        <v>87</v>
      </c>
      <c r="F456">
        <f>INDEX(mortality_0[PROBABILITY],MATCH(E456, mortality_0[AGE]))</f>
        <v>0.100907</v>
      </c>
      <c r="G456">
        <f t="shared" si="99"/>
        <v>8.8248967793113087E-3</v>
      </c>
      <c r="H456">
        <f>INDEX(valuation_rate_0[rate],0+1)</f>
        <v>4.2500000000000003E-2</v>
      </c>
      <c r="I456">
        <f t="shared" si="100"/>
        <v>0.20707241986748176</v>
      </c>
      <c r="J456">
        <f>IF(A456&gt;0,J455+L455-M455-N455,INDEX(extract[FUND_VALUE], 1))</f>
        <v>844.70970715891053</v>
      </c>
      <c r="K456">
        <f>IF((B456&lt;INDEX(extract[GUARANTEE_END], 1)),INDEX(extract[CURRENT_RATE], 1),INDEX(extract[MINIMUM_RATE], 1))</f>
        <v>0.01</v>
      </c>
      <c r="L456">
        <f t="shared" si="101"/>
        <v>0.70071889764650153</v>
      </c>
      <c r="M456">
        <f t="shared" si="102"/>
        <v>7.454475974159668</v>
      </c>
      <c r="N456">
        <f>IF((A456=0),INDEX(extract[AVAILABLE_FPWD], 1),(IF(MOD(C456, 12)=0,J456*INDEX(extract[FREE_PWD_PERCENT], 1),0)))</f>
        <v>0</v>
      </c>
      <c r="O456">
        <f>IF((D456&lt;=INDEX(surr_charge_sch_0[POLICY_YEAR],COUNTA(surr_charge_sch_0[POLICY_YEAR]))),INDEX(surr_charge_sch_0[SURRENDER_CHARGE_PERCENT],MATCH(D456, surr_charge_sch_0[POLICY_YEAR])),INDEX(surr_charge_sch_0[SURRENDER_CHARGE_PERCENT],COUNTA(surr_charge_sch_0[SURRENDER_CHARGE_PERCENT])))</f>
        <v>0</v>
      </c>
      <c r="P456">
        <f t="shared" si="103"/>
        <v>0</v>
      </c>
      <c r="Q456">
        <f t="shared" si="104"/>
        <v>844.70970715891053</v>
      </c>
      <c r="R456">
        <f t="shared" si="105"/>
        <v>0</v>
      </c>
      <c r="S456">
        <f t="shared" si="106"/>
        <v>844.70970715891053</v>
      </c>
      <c r="T456">
        <f t="shared" si="107"/>
        <v>174.91608314694747</v>
      </c>
      <c r="U456">
        <f t="shared" si="108"/>
        <v>76456.406679586129</v>
      </c>
      <c r="V456">
        <f t="shared" si="109"/>
        <v>4384.4231552216197</v>
      </c>
      <c r="W456">
        <f t="shared" si="110"/>
        <v>81015.7459179547</v>
      </c>
      <c r="X456">
        <f t="shared" si="111"/>
        <v>96310.79063983573</v>
      </c>
    </row>
    <row r="457" spans="1:24" x14ac:dyDescent="0.3">
      <c r="A457">
        <v>455</v>
      </c>
      <c r="B457">
        <f>IF(A457&gt;0,EOMONTH(B456,1),INDEX(extract[VALUATION_DATE], 1))</f>
        <v>59140</v>
      </c>
      <c r="C457">
        <f>IF(A457=0,DAYS360(INDEX(extract[ISSUE_DATE], 1),B457)/30,C456+1)</f>
        <v>473</v>
      </c>
      <c r="D457">
        <f t="shared" si="98"/>
        <v>40</v>
      </c>
      <c r="E457">
        <f>INDEX(extract[ISSUE_AGE], 1)+D457-1</f>
        <v>87</v>
      </c>
      <c r="F457">
        <f>INDEX(mortality_0[PROBABILITY],MATCH(E457, mortality_0[AGE]))</f>
        <v>0.100907</v>
      </c>
      <c r="G457">
        <f t="shared" si="99"/>
        <v>8.8248967793113087E-3</v>
      </c>
      <c r="H457">
        <f>INDEX(valuation_rate_0[rate],0+1)</f>
        <v>4.2500000000000003E-2</v>
      </c>
      <c r="I457">
        <f t="shared" si="100"/>
        <v>0.20635543892598887</v>
      </c>
      <c r="J457">
        <f>IF(A457&gt;0,J456+L456-M456-N456,INDEX(extract[FUND_VALUE], 1))</f>
        <v>837.95595008239741</v>
      </c>
      <c r="K457">
        <f>IF((B457&lt;INDEX(extract[GUARANTEE_END], 1)),INDEX(extract[CURRENT_RATE], 1),INDEX(extract[MINIMUM_RATE], 1))</f>
        <v>0.01</v>
      </c>
      <c r="L457">
        <f t="shared" si="101"/>
        <v>0.69511639873649878</v>
      </c>
      <c r="M457">
        <f t="shared" si="102"/>
        <v>7.3948747650868967</v>
      </c>
      <c r="N457">
        <f>IF((A457=0),INDEX(extract[AVAILABLE_FPWD], 1),(IF(MOD(C457, 12)=0,J457*INDEX(extract[FREE_PWD_PERCENT], 1),0)))</f>
        <v>0</v>
      </c>
      <c r="O457">
        <f>IF((D457&lt;=INDEX(surr_charge_sch_0[POLICY_YEAR],COUNTA(surr_charge_sch_0[POLICY_YEAR]))),INDEX(surr_charge_sch_0[SURRENDER_CHARGE_PERCENT],MATCH(D457, surr_charge_sch_0[POLICY_YEAR])),INDEX(surr_charge_sch_0[SURRENDER_CHARGE_PERCENT],COUNTA(surr_charge_sch_0[SURRENDER_CHARGE_PERCENT])))</f>
        <v>0</v>
      </c>
      <c r="P457">
        <f t="shared" si="103"/>
        <v>0</v>
      </c>
      <c r="Q457">
        <f t="shared" si="104"/>
        <v>837.95595008239741</v>
      </c>
      <c r="R457">
        <f t="shared" si="105"/>
        <v>0</v>
      </c>
      <c r="S457">
        <f t="shared" si="106"/>
        <v>837.95595008239741</v>
      </c>
      <c r="T457">
        <f t="shared" si="107"/>
        <v>172.91676787989715</v>
      </c>
      <c r="U457">
        <f t="shared" si="108"/>
        <v>76456.406679586129</v>
      </c>
      <c r="V457">
        <f t="shared" si="109"/>
        <v>4385.9667716004333</v>
      </c>
      <c r="W457">
        <f t="shared" si="110"/>
        <v>81015.290219066461</v>
      </c>
      <c r="X457">
        <f t="shared" si="111"/>
        <v>96310.79063983573</v>
      </c>
    </row>
    <row r="458" spans="1:24" x14ac:dyDescent="0.3">
      <c r="A458">
        <v>456</v>
      </c>
      <c r="B458">
        <f>IF(A458&gt;0,EOMONTH(B457,1),INDEX(extract[VALUATION_DATE], 1))</f>
        <v>59171</v>
      </c>
      <c r="C458">
        <f>IF(A458=0,DAYS360(INDEX(extract[ISSUE_DATE], 1),B458)/30,C457+1)</f>
        <v>474</v>
      </c>
      <c r="D458">
        <f t="shared" si="98"/>
        <v>40</v>
      </c>
      <c r="E458">
        <f>INDEX(extract[ISSUE_AGE], 1)+D458-1</f>
        <v>87</v>
      </c>
      <c r="F458">
        <f>INDEX(mortality_0[PROBABILITY],MATCH(E458, mortality_0[AGE]))</f>
        <v>0.100907</v>
      </c>
      <c r="G458">
        <f t="shared" si="99"/>
        <v>8.8248967793113087E-3</v>
      </c>
      <c r="H458">
        <f>INDEX(valuation_rate_0[rate],0+1)</f>
        <v>4.2500000000000003E-2</v>
      </c>
      <c r="I458">
        <f t="shared" si="100"/>
        <v>0.20564094050568735</v>
      </c>
      <c r="J458">
        <f>IF(A458&gt;0,J457+L457-M457-N457,INDEX(extract[FUND_VALUE], 1))</f>
        <v>831.25619171604694</v>
      </c>
      <c r="K458">
        <f>IF((B458&lt;INDEX(extract[GUARANTEE_END], 1)),INDEX(extract[CURRENT_RATE], 1),INDEX(extract[MINIMUM_RATE], 1))</f>
        <v>0.01</v>
      </c>
      <c r="L458">
        <f t="shared" si="101"/>
        <v>0.68955869381470147</v>
      </c>
      <c r="M458">
        <f t="shared" si="102"/>
        <v>7.3357500890575267</v>
      </c>
      <c r="N458">
        <f>IF((A458=0),INDEX(extract[AVAILABLE_FPWD], 1),(IF(MOD(C458, 12)=0,J458*INDEX(extract[FREE_PWD_PERCENT], 1),0)))</f>
        <v>0</v>
      </c>
      <c r="O458">
        <f>IF((D458&lt;=INDEX(surr_charge_sch_0[POLICY_YEAR],COUNTA(surr_charge_sch_0[POLICY_YEAR]))),INDEX(surr_charge_sch_0[SURRENDER_CHARGE_PERCENT],MATCH(D458, surr_charge_sch_0[POLICY_YEAR])),INDEX(surr_charge_sch_0[SURRENDER_CHARGE_PERCENT],COUNTA(surr_charge_sch_0[SURRENDER_CHARGE_PERCENT])))</f>
        <v>0</v>
      </c>
      <c r="P458">
        <f t="shared" si="103"/>
        <v>0</v>
      </c>
      <c r="Q458">
        <f t="shared" si="104"/>
        <v>831.25619171604694</v>
      </c>
      <c r="R458">
        <f t="shared" si="105"/>
        <v>0</v>
      </c>
      <c r="S458">
        <f t="shared" si="106"/>
        <v>831.25619171604694</v>
      </c>
      <c r="T458">
        <f t="shared" si="107"/>
        <v>170.94030506566384</v>
      </c>
      <c r="U458">
        <f t="shared" si="108"/>
        <v>76456.406679586129</v>
      </c>
      <c r="V458">
        <f t="shared" si="109"/>
        <v>4387.4927442283852</v>
      </c>
      <c r="W458">
        <f t="shared" si="110"/>
        <v>81014.839728880179</v>
      </c>
      <c r="X458">
        <f t="shared" si="111"/>
        <v>96310.79063983573</v>
      </c>
    </row>
    <row r="459" spans="1:24" x14ac:dyDescent="0.3">
      <c r="A459">
        <v>457</v>
      </c>
      <c r="B459">
        <f>IF(A459&gt;0,EOMONTH(B458,1),INDEX(extract[VALUATION_DATE], 1))</f>
        <v>59202</v>
      </c>
      <c r="C459">
        <f>IF(A459=0,DAYS360(INDEX(extract[ISSUE_DATE], 1),B459)/30,C458+1)</f>
        <v>475</v>
      </c>
      <c r="D459">
        <f t="shared" si="98"/>
        <v>40</v>
      </c>
      <c r="E459">
        <f>INDEX(extract[ISSUE_AGE], 1)+D459-1</f>
        <v>87</v>
      </c>
      <c r="F459">
        <f>INDEX(mortality_0[PROBABILITY],MATCH(E459, mortality_0[AGE]))</f>
        <v>0.100907</v>
      </c>
      <c r="G459">
        <f t="shared" si="99"/>
        <v>8.8248967793113087E-3</v>
      </c>
      <c r="H459">
        <f>INDEX(valuation_rate_0[rate],0+1)</f>
        <v>4.2500000000000003E-2</v>
      </c>
      <c r="I459">
        <f t="shared" si="100"/>
        <v>0.20492891601093519</v>
      </c>
      <c r="J459">
        <f>IF(A459&gt;0,J458+L458-M458-N458,INDEX(extract[FUND_VALUE], 1))</f>
        <v>824.61000032080403</v>
      </c>
      <c r="K459">
        <f>IF((B459&lt;INDEX(extract[GUARANTEE_END], 1)),INDEX(extract[CURRENT_RATE], 1),INDEX(extract[MINIMUM_RATE], 1))</f>
        <v>0.01</v>
      </c>
      <c r="L459">
        <f t="shared" si="101"/>
        <v>0.68404542473710794</v>
      </c>
      <c r="M459">
        <f t="shared" si="102"/>
        <v>7.277098136018961</v>
      </c>
      <c r="N459">
        <f>IF((A459=0),INDEX(extract[AVAILABLE_FPWD], 1),(IF(MOD(C459, 12)=0,J459*INDEX(extract[FREE_PWD_PERCENT], 1),0)))</f>
        <v>0</v>
      </c>
      <c r="O459">
        <f>IF((D459&lt;=INDEX(surr_charge_sch_0[POLICY_YEAR],COUNTA(surr_charge_sch_0[POLICY_YEAR]))),INDEX(surr_charge_sch_0[SURRENDER_CHARGE_PERCENT],MATCH(D459, surr_charge_sch_0[POLICY_YEAR])),INDEX(surr_charge_sch_0[SURRENDER_CHARGE_PERCENT],COUNTA(surr_charge_sch_0[SURRENDER_CHARGE_PERCENT])))</f>
        <v>0</v>
      </c>
      <c r="P459">
        <f t="shared" si="103"/>
        <v>0</v>
      </c>
      <c r="Q459">
        <f t="shared" si="104"/>
        <v>824.61000032080403</v>
      </c>
      <c r="R459">
        <f t="shared" si="105"/>
        <v>0</v>
      </c>
      <c r="S459">
        <f t="shared" si="106"/>
        <v>824.61000032080403</v>
      </c>
      <c r="T459">
        <f t="shared" si="107"/>
        <v>168.9864334975193</v>
      </c>
      <c r="U459">
        <f t="shared" si="108"/>
        <v>76456.406679586129</v>
      </c>
      <c r="V459">
        <f t="shared" si="109"/>
        <v>4389.0012747760138</v>
      </c>
      <c r="W459">
        <f t="shared" si="110"/>
        <v>81014.394387859662</v>
      </c>
      <c r="X459">
        <f t="shared" si="111"/>
        <v>96310.79063983573</v>
      </c>
    </row>
    <row r="460" spans="1:24" x14ac:dyDescent="0.3">
      <c r="A460">
        <v>458</v>
      </c>
      <c r="B460">
        <f>IF(A460&gt;0,EOMONTH(B459,1),INDEX(extract[VALUATION_DATE], 1))</f>
        <v>59230</v>
      </c>
      <c r="C460">
        <f>IF(A460=0,DAYS360(INDEX(extract[ISSUE_DATE], 1),B460)/30,C459+1)</f>
        <v>476</v>
      </c>
      <c r="D460">
        <f t="shared" si="98"/>
        <v>40</v>
      </c>
      <c r="E460">
        <f>INDEX(extract[ISSUE_AGE], 1)+D460-1</f>
        <v>87</v>
      </c>
      <c r="F460">
        <f>INDEX(mortality_0[PROBABILITY],MATCH(E460, mortality_0[AGE]))</f>
        <v>0.100907</v>
      </c>
      <c r="G460">
        <f t="shared" si="99"/>
        <v>8.8248967793113087E-3</v>
      </c>
      <c r="H460">
        <f>INDEX(valuation_rate_0[rate],0+1)</f>
        <v>4.2500000000000003E-2</v>
      </c>
      <c r="I460">
        <f t="shared" si="100"/>
        <v>0.20421935687585258</v>
      </c>
      <c r="J460">
        <f>IF(A460&gt;0,J459+L459-M459-N459,INDEX(extract[FUND_VALUE], 1))</f>
        <v>818.01694760952216</v>
      </c>
      <c r="K460">
        <f>IF((B460&lt;INDEX(extract[GUARANTEE_END], 1)),INDEX(extract[CURRENT_RATE], 1),INDEX(extract[MINIMUM_RATE], 1))</f>
        <v>0.01</v>
      </c>
      <c r="L460">
        <f t="shared" si="101"/>
        <v>0.6785762362232064</v>
      </c>
      <c r="M460">
        <f t="shared" si="102"/>
        <v>7.21891512638134</v>
      </c>
      <c r="N460">
        <f>IF((A460=0),INDEX(extract[AVAILABLE_FPWD], 1),(IF(MOD(C460, 12)=0,J460*INDEX(extract[FREE_PWD_PERCENT], 1),0)))</f>
        <v>0</v>
      </c>
      <c r="O460">
        <f>IF((D460&lt;=INDEX(surr_charge_sch_0[POLICY_YEAR],COUNTA(surr_charge_sch_0[POLICY_YEAR]))),INDEX(surr_charge_sch_0[SURRENDER_CHARGE_PERCENT],MATCH(D460, surr_charge_sch_0[POLICY_YEAR])),INDEX(surr_charge_sch_0[SURRENDER_CHARGE_PERCENT],COUNTA(surr_charge_sch_0[SURRENDER_CHARGE_PERCENT])))</f>
        <v>0</v>
      </c>
      <c r="P460">
        <f t="shared" si="103"/>
        <v>0</v>
      </c>
      <c r="Q460">
        <f t="shared" si="104"/>
        <v>818.01694760952216</v>
      </c>
      <c r="R460">
        <f t="shared" si="105"/>
        <v>0</v>
      </c>
      <c r="S460">
        <f t="shared" si="106"/>
        <v>818.01694760952216</v>
      </c>
      <c r="T460">
        <f t="shared" si="107"/>
        <v>167.05489495436461</v>
      </c>
      <c r="U460">
        <f t="shared" si="108"/>
        <v>76456.406679586129</v>
      </c>
      <c r="V460">
        <f t="shared" si="109"/>
        <v>4390.4925626087334</v>
      </c>
      <c r="W460">
        <f t="shared" si="110"/>
        <v>81013.954137149223</v>
      </c>
      <c r="X460">
        <f t="shared" si="111"/>
        <v>96310.79063983573</v>
      </c>
    </row>
    <row r="461" spans="1:24" x14ac:dyDescent="0.3">
      <c r="A461">
        <v>459</v>
      </c>
      <c r="B461">
        <f>IF(A461&gt;0,EOMONTH(B460,1),INDEX(extract[VALUATION_DATE], 1))</f>
        <v>59261</v>
      </c>
      <c r="C461">
        <f>IF(A461=0,DAYS360(INDEX(extract[ISSUE_DATE], 1),B461)/30,C460+1)</f>
        <v>477</v>
      </c>
      <c r="D461">
        <f t="shared" si="98"/>
        <v>40</v>
      </c>
      <c r="E461">
        <f>INDEX(extract[ISSUE_AGE], 1)+D461-1</f>
        <v>87</v>
      </c>
      <c r="F461">
        <f>INDEX(mortality_0[PROBABILITY],MATCH(E461, mortality_0[AGE]))</f>
        <v>0.100907</v>
      </c>
      <c r="G461">
        <f t="shared" si="99"/>
        <v>8.8248967793113087E-3</v>
      </c>
      <c r="H461">
        <f>INDEX(valuation_rate_0[rate],0+1)</f>
        <v>4.2500000000000003E-2</v>
      </c>
      <c r="I461">
        <f t="shared" si="100"/>
        <v>0.2035122545642187</v>
      </c>
      <c r="J461">
        <f>IF(A461&gt;0,J460+L460-M460-N460,INDEX(extract[FUND_VALUE], 1))</f>
        <v>811.47660871936398</v>
      </c>
      <c r="K461">
        <f>IF((B461&lt;INDEX(extract[GUARANTEE_END], 1)),INDEX(extract[CURRENT_RATE], 1),INDEX(extract[MINIMUM_RATE], 1))</f>
        <v>0.01</v>
      </c>
      <c r="L461">
        <f t="shared" si="101"/>
        <v>0.6731507758330797</v>
      </c>
      <c r="M461">
        <f t="shared" si="102"/>
        <v>7.1611973107739786</v>
      </c>
      <c r="N461">
        <f>IF((A461=0),INDEX(extract[AVAILABLE_FPWD], 1),(IF(MOD(C461, 12)=0,J461*INDEX(extract[FREE_PWD_PERCENT], 1),0)))</f>
        <v>0</v>
      </c>
      <c r="O461">
        <f>IF((D461&lt;=INDEX(surr_charge_sch_0[POLICY_YEAR],COUNTA(surr_charge_sch_0[POLICY_YEAR]))),INDEX(surr_charge_sch_0[SURRENDER_CHARGE_PERCENT],MATCH(D461, surr_charge_sch_0[POLICY_YEAR])),INDEX(surr_charge_sch_0[SURRENDER_CHARGE_PERCENT],COUNTA(surr_charge_sch_0[SURRENDER_CHARGE_PERCENT])))</f>
        <v>0</v>
      </c>
      <c r="P461">
        <f t="shared" si="103"/>
        <v>0</v>
      </c>
      <c r="Q461">
        <f t="shared" si="104"/>
        <v>811.47660871936398</v>
      </c>
      <c r="R461">
        <f t="shared" si="105"/>
        <v>0</v>
      </c>
      <c r="S461">
        <f t="shared" si="106"/>
        <v>811.47660871936398</v>
      </c>
      <c r="T461">
        <f t="shared" si="107"/>
        <v>165.1454341666041</v>
      </c>
      <c r="U461">
        <f t="shared" si="108"/>
        <v>76456.406679586129</v>
      </c>
      <c r="V461">
        <f t="shared" si="109"/>
        <v>4391.9668048131844</v>
      </c>
      <c r="W461">
        <f t="shared" si="110"/>
        <v>81013.518918565926</v>
      </c>
      <c r="X461">
        <f t="shared" si="111"/>
        <v>96310.79063983573</v>
      </c>
    </row>
    <row r="462" spans="1:24" x14ac:dyDescent="0.3">
      <c r="A462">
        <v>460</v>
      </c>
      <c r="B462">
        <f>IF(A462&gt;0,EOMONTH(B461,1),INDEX(extract[VALUATION_DATE], 1))</f>
        <v>59291</v>
      </c>
      <c r="C462">
        <f>IF(A462=0,DAYS360(INDEX(extract[ISSUE_DATE], 1),B462)/30,C461+1)</f>
        <v>478</v>
      </c>
      <c r="D462">
        <f t="shared" si="98"/>
        <v>40</v>
      </c>
      <c r="E462">
        <f>INDEX(extract[ISSUE_AGE], 1)+D462-1</f>
        <v>87</v>
      </c>
      <c r="F462">
        <f>INDEX(mortality_0[PROBABILITY],MATCH(E462, mortality_0[AGE]))</f>
        <v>0.100907</v>
      </c>
      <c r="G462">
        <f t="shared" si="99"/>
        <v>8.8248967793113087E-3</v>
      </c>
      <c r="H462">
        <f>INDEX(valuation_rate_0[rate],0+1)</f>
        <v>4.2500000000000003E-2</v>
      </c>
      <c r="I462">
        <f t="shared" si="100"/>
        <v>0.20280760056936911</v>
      </c>
      <c r="J462">
        <f>IF(A462&gt;0,J461+L461-M461-N461,INDEX(extract[FUND_VALUE], 1))</f>
        <v>804.98856218442302</v>
      </c>
      <c r="K462">
        <f>IF((B462&lt;INDEX(extract[GUARANTEE_END], 1)),INDEX(extract[CURRENT_RATE], 1),INDEX(extract[MINIMUM_RATE], 1))</f>
        <v>0.01</v>
      </c>
      <c r="L462">
        <f t="shared" si="101"/>
        <v>0.66776869394469462</v>
      </c>
      <c r="M462">
        <f t="shared" si="102"/>
        <v>7.1039409698037561</v>
      </c>
      <c r="N462">
        <f>IF((A462=0),INDEX(extract[AVAILABLE_FPWD], 1),(IF(MOD(C462, 12)=0,J462*INDEX(extract[FREE_PWD_PERCENT], 1),0)))</f>
        <v>0</v>
      </c>
      <c r="O462">
        <f>IF((D462&lt;=INDEX(surr_charge_sch_0[POLICY_YEAR],COUNTA(surr_charge_sch_0[POLICY_YEAR]))),INDEX(surr_charge_sch_0[SURRENDER_CHARGE_PERCENT],MATCH(D462, surr_charge_sch_0[POLICY_YEAR])),INDEX(surr_charge_sch_0[SURRENDER_CHARGE_PERCENT],COUNTA(surr_charge_sch_0[SURRENDER_CHARGE_PERCENT])))</f>
        <v>0</v>
      </c>
      <c r="P462">
        <f t="shared" si="103"/>
        <v>0</v>
      </c>
      <c r="Q462">
        <f t="shared" si="104"/>
        <v>804.98856218442302</v>
      </c>
      <c r="R462">
        <f t="shared" si="105"/>
        <v>0</v>
      </c>
      <c r="S462">
        <f t="shared" si="106"/>
        <v>804.98856218442302</v>
      </c>
      <c r="T462">
        <f t="shared" si="107"/>
        <v>163.25779878240922</v>
      </c>
      <c r="U462">
        <f t="shared" si="108"/>
        <v>76456.406679586129</v>
      </c>
      <c r="V462">
        <f t="shared" si="109"/>
        <v>4393.4241962232791</v>
      </c>
      <c r="W462">
        <f t="shared" si="110"/>
        <v>81013.088674591811</v>
      </c>
      <c r="X462">
        <f t="shared" si="111"/>
        <v>96310.79063983573</v>
      </c>
    </row>
    <row r="463" spans="1:24" x14ac:dyDescent="0.3">
      <c r="A463">
        <v>461</v>
      </c>
      <c r="B463">
        <f>IF(A463&gt;0,EOMONTH(B462,1),INDEX(extract[VALUATION_DATE], 1))</f>
        <v>59322</v>
      </c>
      <c r="C463">
        <f>IF(A463=0,DAYS360(INDEX(extract[ISSUE_DATE], 1),B463)/30,C462+1)</f>
        <v>479</v>
      </c>
      <c r="D463">
        <f t="shared" si="98"/>
        <v>40</v>
      </c>
      <c r="E463">
        <f>INDEX(extract[ISSUE_AGE], 1)+D463-1</f>
        <v>87</v>
      </c>
      <c r="F463">
        <f>INDEX(mortality_0[PROBABILITY],MATCH(E463, mortality_0[AGE]))</f>
        <v>0.100907</v>
      </c>
      <c r="G463">
        <f t="shared" si="99"/>
        <v>8.8248967793113087E-3</v>
      </c>
      <c r="H463">
        <f>INDEX(valuation_rate_0[rate],0+1)</f>
        <v>4.2500000000000003E-2</v>
      </c>
      <c r="I463">
        <f t="shared" si="100"/>
        <v>0.20210538641409342</v>
      </c>
      <c r="J463">
        <f>IF(A463&gt;0,J462+L462-M462-N462,INDEX(extract[FUND_VALUE], 1))</f>
        <v>798.55238990856401</v>
      </c>
      <c r="K463">
        <f>IF((B463&lt;INDEX(extract[GUARANTEE_END], 1)),INDEX(extract[CURRENT_RATE], 1),INDEX(extract[MINIMUM_RATE], 1))</f>
        <v>0.01</v>
      </c>
      <c r="L463">
        <f t="shared" si="101"/>
        <v>0.66242964373137148</v>
      </c>
      <c r="M463">
        <f t="shared" si="102"/>
        <v>7.0471424138154353</v>
      </c>
      <c r="N463">
        <f>IF((A463=0),INDEX(extract[AVAILABLE_FPWD], 1),(IF(MOD(C463, 12)=0,J463*INDEX(extract[FREE_PWD_PERCENT], 1),0)))</f>
        <v>0</v>
      </c>
      <c r="O463">
        <f>IF((D463&lt;=INDEX(surr_charge_sch_0[POLICY_YEAR],COUNTA(surr_charge_sch_0[POLICY_YEAR]))),INDEX(surr_charge_sch_0[SURRENDER_CHARGE_PERCENT],MATCH(D463, surr_charge_sch_0[POLICY_YEAR])),INDEX(surr_charge_sch_0[SURRENDER_CHARGE_PERCENT],COUNTA(surr_charge_sch_0[SURRENDER_CHARGE_PERCENT])))</f>
        <v>0</v>
      </c>
      <c r="P463">
        <f t="shared" si="103"/>
        <v>0</v>
      </c>
      <c r="Q463">
        <f t="shared" si="104"/>
        <v>798.55238990856401</v>
      </c>
      <c r="R463">
        <f t="shared" si="105"/>
        <v>0</v>
      </c>
      <c r="S463">
        <f t="shared" si="106"/>
        <v>798.55238990856401</v>
      </c>
      <c r="T463">
        <f t="shared" si="107"/>
        <v>161.39173933436814</v>
      </c>
      <c r="U463">
        <f t="shared" si="108"/>
        <v>76456.406679586129</v>
      </c>
      <c r="V463">
        <f t="shared" si="109"/>
        <v>4394.864929445951</v>
      </c>
      <c r="W463">
        <f t="shared" si="110"/>
        <v>81012.663348366448</v>
      </c>
      <c r="X463">
        <f t="shared" si="111"/>
        <v>96310.79063983573</v>
      </c>
    </row>
    <row r="464" spans="1:24" x14ac:dyDescent="0.3">
      <c r="A464">
        <v>462</v>
      </c>
      <c r="B464">
        <f>IF(A464&gt;0,EOMONTH(B463,1),INDEX(extract[VALUATION_DATE], 1))</f>
        <v>59352</v>
      </c>
      <c r="C464">
        <f>IF(A464=0,DAYS360(INDEX(extract[ISSUE_DATE], 1),B464)/30,C463+1)</f>
        <v>480</v>
      </c>
      <c r="D464">
        <f t="shared" si="98"/>
        <v>41</v>
      </c>
      <c r="E464">
        <f>INDEX(extract[ISSUE_AGE], 1)+D464-1</f>
        <v>88</v>
      </c>
      <c r="F464">
        <f>INDEX(mortality_0[PROBABILITY],MATCH(E464, mortality_0[AGE]))</f>
        <v>0.109767</v>
      </c>
      <c r="G464">
        <f t="shared" si="99"/>
        <v>9.6425473422572239E-3</v>
      </c>
      <c r="H464">
        <f>INDEX(valuation_rate_0[rate],0+1)</f>
        <v>4.2500000000000003E-2</v>
      </c>
      <c r="I464">
        <f t="shared" si="100"/>
        <v>0.20140560365053325</v>
      </c>
      <c r="J464">
        <f>IF(A464&gt;0,J463+L463-M463-N463,INDEX(extract[FUND_VALUE], 1))</f>
        <v>792.16767713847992</v>
      </c>
      <c r="K464">
        <f>IF((B464&lt;INDEX(extract[GUARANTEE_END], 1)),INDEX(extract[CURRENT_RATE], 1),INDEX(extract[MINIMUM_RATE], 1))</f>
        <v>0.01</v>
      </c>
      <c r="L464">
        <f t="shared" si="101"/>
        <v>0.65713328113943403</v>
      </c>
      <c r="M464">
        <f t="shared" si="102"/>
        <v>7.6385143298137281</v>
      </c>
      <c r="N464">
        <f>IF((A464=0),INDEX(extract[AVAILABLE_FPWD], 1),(IF(MOD(C464, 12)=0,J464*INDEX(extract[FREE_PWD_PERCENT], 1),0)))</f>
        <v>79.216767713848</v>
      </c>
      <c r="O464">
        <f>IF((D464&lt;=INDEX(surr_charge_sch_0[POLICY_YEAR],COUNTA(surr_charge_sch_0[POLICY_YEAR]))),INDEX(surr_charge_sch_0[SURRENDER_CHARGE_PERCENT],MATCH(D464, surr_charge_sch_0[POLICY_YEAR])),INDEX(surr_charge_sch_0[SURRENDER_CHARGE_PERCENT],COUNTA(surr_charge_sch_0[SURRENDER_CHARGE_PERCENT])))</f>
        <v>0</v>
      </c>
      <c r="P464">
        <f t="shared" si="103"/>
        <v>79.216767713848</v>
      </c>
      <c r="Q464">
        <f t="shared" si="104"/>
        <v>712.95090942463196</v>
      </c>
      <c r="R464">
        <f t="shared" si="105"/>
        <v>0</v>
      </c>
      <c r="S464">
        <f t="shared" si="106"/>
        <v>792.16767713847992</v>
      </c>
      <c r="T464">
        <f t="shared" si="107"/>
        <v>159.54700920651629</v>
      </c>
      <c r="U464">
        <f t="shared" si="108"/>
        <v>76456.406679586129</v>
      </c>
      <c r="V464">
        <f t="shared" si="109"/>
        <v>4396.2891948866099</v>
      </c>
      <c r="W464">
        <f t="shared" si="110"/>
        <v>81012.242883679268</v>
      </c>
      <c r="X464">
        <f t="shared" si="111"/>
        <v>96310.79063983573</v>
      </c>
    </row>
    <row r="465" spans="1:24" x14ac:dyDescent="0.3">
      <c r="A465">
        <v>463</v>
      </c>
      <c r="B465">
        <f>IF(A465&gt;0,EOMONTH(B464,1),INDEX(extract[VALUATION_DATE], 1))</f>
        <v>59383</v>
      </c>
      <c r="C465">
        <f>IF(A465=0,DAYS360(INDEX(extract[ISSUE_DATE], 1),B465)/30,C464+1)</f>
        <v>481</v>
      </c>
      <c r="D465">
        <f t="shared" si="98"/>
        <v>41</v>
      </c>
      <c r="E465">
        <f>INDEX(extract[ISSUE_AGE], 1)+D465-1</f>
        <v>88</v>
      </c>
      <c r="F465">
        <f>INDEX(mortality_0[PROBABILITY],MATCH(E465, mortality_0[AGE]))</f>
        <v>0.109767</v>
      </c>
      <c r="G465">
        <f t="shared" si="99"/>
        <v>9.6425473422572239E-3</v>
      </c>
      <c r="H465">
        <f>INDEX(valuation_rate_0[rate],0+1)</f>
        <v>4.2500000000000003E-2</v>
      </c>
      <c r="I465">
        <f t="shared" si="100"/>
        <v>0.20070824386008065</v>
      </c>
      <c r="J465">
        <f>IF(A465&gt;0,J464+L464-M464-N464,INDEX(extract[FUND_VALUE], 1))</f>
        <v>705.96952837595768</v>
      </c>
      <c r="K465">
        <f>IF((B465&lt;INDEX(extract[GUARANTEE_END], 1)),INDEX(extract[CURRENT_RATE], 1),INDEX(extract[MINIMUM_RATE], 1))</f>
        <v>0.01</v>
      </c>
      <c r="L465">
        <f t="shared" si="101"/>
        <v>0.58562863135484133</v>
      </c>
      <c r="M465">
        <f t="shared" si="102"/>
        <v>6.8073445995561768</v>
      </c>
      <c r="N465">
        <f>IF((A465=0),INDEX(extract[AVAILABLE_FPWD], 1),(IF(MOD(C465, 12)=0,J465*INDEX(extract[FREE_PWD_PERCENT], 1),0)))</f>
        <v>0</v>
      </c>
      <c r="O465">
        <f>IF((D465&lt;=INDEX(surr_charge_sch_0[POLICY_YEAR],COUNTA(surr_charge_sch_0[POLICY_YEAR]))),INDEX(surr_charge_sch_0[SURRENDER_CHARGE_PERCENT],MATCH(D465, surr_charge_sch_0[POLICY_YEAR])),INDEX(surr_charge_sch_0[SURRENDER_CHARGE_PERCENT],COUNTA(surr_charge_sch_0[SURRENDER_CHARGE_PERCENT])))</f>
        <v>0</v>
      </c>
      <c r="P465">
        <f t="shared" si="103"/>
        <v>0</v>
      </c>
      <c r="Q465">
        <f t="shared" si="104"/>
        <v>705.96952837595768</v>
      </c>
      <c r="R465">
        <f t="shared" si="105"/>
        <v>0</v>
      </c>
      <c r="S465">
        <f t="shared" si="106"/>
        <v>705.96952837595768</v>
      </c>
      <c r="T465">
        <f t="shared" si="107"/>
        <v>141.69390425906784</v>
      </c>
      <c r="U465">
        <f t="shared" si="108"/>
        <v>76472.361380506787</v>
      </c>
      <c r="V465">
        <f t="shared" si="109"/>
        <v>4397.8276344761989</v>
      </c>
      <c r="W465">
        <f t="shared" si="110"/>
        <v>81011.882919242053</v>
      </c>
      <c r="X465">
        <f t="shared" si="111"/>
        <v>96310.79063983573</v>
      </c>
    </row>
    <row r="466" spans="1:24" x14ac:dyDescent="0.3">
      <c r="A466">
        <v>464</v>
      </c>
      <c r="B466">
        <f>IF(A466&gt;0,EOMONTH(B465,1),INDEX(extract[VALUATION_DATE], 1))</f>
        <v>59414</v>
      </c>
      <c r="C466">
        <f>IF(A466=0,DAYS360(INDEX(extract[ISSUE_DATE], 1),B466)/30,C465+1)</f>
        <v>482</v>
      </c>
      <c r="D466">
        <f t="shared" si="98"/>
        <v>41</v>
      </c>
      <c r="E466">
        <f>INDEX(extract[ISSUE_AGE], 1)+D466-1</f>
        <v>88</v>
      </c>
      <c r="F466">
        <f>INDEX(mortality_0[PROBABILITY],MATCH(E466, mortality_0[AGE]))</f>
        <v>0.109767</v>
      </c>
      <c r="G466">
        <f t="shared" si="99"/>
        <v>9.6425473422572239E-3</v>
      </c>
      <c r="H466">
        <f>INDEX(valuation_rate_0[rate],0+1)</f>
        <v>4.2500000000000003E-2</v>
      </c>
      <c r="I466">
        <f t="shared" si="100"/>
        <v>0.2000132986532768</v>
      </c>
      <c r="J466">
        <f>IF(A466&gt;0,J465+L465-M465-N465,INDEX(extract[FUND_VALUE], 1))</f>
        <v>699.74781240775644</v>
      </c>
      <c r="K466">
        <f>IF((B466&lt;INDEX(extract[GUARANTEE_END], 1)),INDEX(extract[CURRENT_RATE], 1),INDEX(extract[MINIMUM_RATE], 1))</f>
        <v>0.01</v>
      </c>
      <c r="L466">
        <f t="shared" si="101"/>
        <v>0.58046748082258237</v>
      </c>
      <c r="M466">
        <f t="shared" si="102"/>
        <v>6.747351408782718</v>
      </c>
      <c r="N466">
        <f>IF((A466=0),INDEX(extract[AVAILABLE_FPWD], 1),(IF(MOD(C466, 12)=0,J466*INDEX(extract[FREE_PWD_PERCENT], 1),0)))</f>
        <v>0</v>
      </c>
      <c r="O466">
        <f>IF((D466&lt;=INDEX(surr_charge_sch_0[POLICY_YEAR],COUNTA(surr_charge_sch_0[POLICY_YEAR]))),INDEX(surr_charge_sch_0[SURRENDER_CHARGE_PERCENT],MATCH(D466, surr_charge_sch_0[POLICY_YEAR])),INDEX(surr_charge_sch_0[SURRENDER_CHARGE_PERCENT],COUNTA(surr_charge_sch_0[SURRENDER_CHARGE_PERCENT])))</f>
        <v>0</v>
      </c>
      <c r="P466">
        <f t="shared" si="103"/>
        <v>0</v>
      </c>
      <c r="Q466">
        <f t="shared" si="104"/>
        <v>699.74781240775644</v>
      </c>
      <c r="R466">
        <f t="shared" si="105"/>
        <v>0</v>
      </c>
      <c r="S466">
        <f t="shared" si="106"/>
        <v>699.74781240775644</v>
      </c>
      <c r="T466">
        <f t="shared" si="107"/>
        <v>139.9588681850897</v>
      </c>
      <c r="U466">
        <f t="shared" si="108"/>
        <v>76472.361380506787</v>
      </c>
      <c r="V466">
        <f t="shared" si="109"/>
        <v>4399.193924656126</v>
      </c>
      <c r="W466">
        <f t="shared" si="110"/>
        <v>81011.514173347998</v>
      </c>
      <c r="X466">
        <f t="shared" si="111"/>
        <v>96310.79063983573</v>
      </c>
    </row>
    <row r="467" spans="1:24" x14ac:dyDescent="0.3">
      <c r="A467">
        <v>465</v>
      </c>
      <c r="B467">
        <f>IF(A467&gt;0,EOMONTH(B466,1),INDEX(extract[VALUATION_DATE], 1))</f>
        <v>59444</v>
      </c>
      <c r="C467">
        <f>IF(A467=0,DAYS360(INDEX(extract[ISSUE_DATE], 1),B467)/30,C466+1)</f>
        <v>483</v>
      </c>
      <c r="D467">
        <f t="shared" si="98"/>
        <v>41</v>
      </c>
      <c r="E467">
        <f>INDEX(extract[ISSUE_AGE], 1)+D467-1</f>
        <v>88</v>
      </c>
      <c r="F467">
        <f>INDEX(mortality_0[PROBABILITY],MATCH(E467, mortality_0[AGE]))</f>
        <v>0.109767</v>
      </c>
      <c r="G467">
        <f t="shared" si="99"/>
        <v>9.6425473422572239E-3</v>
      </c>
      <c r="H467">
        <f>INDEX(valuation_rate_0[rate],0+1)</f>
        <v>4.2500000000000003E-2</v>
      </c>
      <c r="I467">
        <f t="shared" si="100"/>
        <v>0.19932075966971108</v>
      </c>
      <c r="J467">
        <f>IF(A467&gt;0,J466+L466-M466-N466,INDEX(extract[FUND_VALUE], 1))</f>
        <v>693.58092847979628</v>
      </c>
      <c r="K467">
        <f>IF((B467&lt;INDEX(extract[GUARANTEE_END], 1)),INDEX(extract[CURRENT_RATE], 1),INDEX(extract[MINIMUM_RATE], 1))</f>
        <v>0.01</v>
      </c>
      <c r="L467">
        <f t="shared" si="101"/>
        <v>0.57535181555759063</v>
      </c>
      <c r="M467">
        <f t="shared" si="102"/>
        <v>6.6878869385531576</v>
      </c>
      <c r="N467">
        <f>IF((A467=0),INDEX(extract[AVAILABLE_FPWD], 1),(IF(MOD(C467, 12)=0,J467*INDEX(extract[FREE_PWD_PERCENT], 1),0)))</f>
        <v>0</v>
      </c>
      <c r="O467">
        <f>IF((D467&lt;=INDEX(surr_charge_sch_0[POLICY_YEAR],COUNTA(surr_charge_sch_0[POLICY_YEAR]))),INDEX(surr_charge_sch_0[SURRENDER_CHARGE_PERCENT],MATCH(D467, surr_charge_sch_0[POLICY_YEAR])),INDEX(surr_charge_sch_0[SURRENDER_CHARGE_PERCENT],COUNTA(surr_charge_sch_0[SURRENDER_CHARGE_PERCENT])))</f>
        <v>0</v>
      </c>
      <c r="P467">
        <f t="shared" si="103"/>
        <v>0</v>
      </c>
      <c r="Q467">
        <f t="shared" si="104"/>
        <v>693.58092847979628</v>
      </c>
      <c r="R467">
        <f t="shared" si="105"/>
        <v>0</v>
      </c>
      <c r="S467">
        <f t="shared" si="106"/>
        <v>693.58092847979628</v>
      </c>
      <c r="T467">
        <f t="shared" si="107"/>
        <v>138.24507755701654</v>
      </c>
      <c r="U467">
        <f t="shared" si="108"/>
        <v>76472.361380506787</v>
      </c>
      <c r="V467">
        <f t="shared" si="109"/>
        <v>4400.5434846685694</v>
      </c>
      <c r="W467">
        <f t="shared" si="110"/>
        <v>81011.149942732372</v>
      </c>
      <c r="X467">
        <f t="shared" si="111"/>
        <v>96310.79063983573</v>
      </c>
    </row>
    <row r="468" spans="1:24" x14ac:dyDescent="0.3">
      <c r="A468">
        <v>466</v>
      </c>
      <c r="B468">
        <f>IF(A468&gt;0,EOMONTH(B467,1),INDEX(extract[VALUATION_DATE], 1))</f>
        <v>59475</v>
      </c>
      <c r="C468">
        <f>IF(A468=0,DAYS360(INDEX(extract[ISSUE_DATE], 1),B468)/30,C467+1)</f>
        <v>484</v>
      </c>
      <c r="D468">
        <f t="shared" si="98"/>
        <v>41</v>
      </c>
      <c r="E468">
        <f>INDEX(extract[ISSUE_AGE], 1)+D468-1</f>
        <v>88</v>
      </c>
      <c r="F468">
        <f>INDEX(mortality_0[PROBABILITY],MATCH(E468, mortality_0[AGE]))</f>
        <v>0.109767</v>
      </c>
      <c r="G468">
        <f t="shared" si="99"/>
        <v>9.6425473422572239E-3</v>
      </c>
      <c r="H468">
        <f>INDEX(valuation_rate_0[rate],0+1)</f>
        <v>4.2500000000000003E-2</v>
      </c>
      <c r="I468">
        <f t="shared" si="100"/>
        <v>0.19863061857792047</v>
      </c>
      <c r="J468">
        <f>IF(A468&gt;0,J467+L467-M467-N467,INDEX(extract[FUND_VALUE], 1))</f>
        <v>687.46839335680079</v>
      </c>
      <c r="K468">
        <f>IF((B468&lt;INDEX(extract[GUARANTEE_END], 1)),INDEX(extract[CURRENT_RATE], 1),INDEX(extract[MINIMUM_RATE], 1))</f>
        <v>0.01</v>
      </c>
      <c r="L468">
        <f t="shared" si="101"/>
        <v>0.57028123469778624</v>
      </c>
      <c r="M468">
        <f t="shared" si="102"/>
        <v>6.6289465292484628</v>
      </c>
      <c r="N468">
        <f>IF((A468=0),INDEX(extract[AVAILABLE_FPWD], 1),(IF(MOD(C468, 12)=0,J468*INDEX(extract[FREE_PWD_PERCENT], 1),0)))</f>
        <v>0</v>
      </c>
      <c r="O468">
        <f>IF((D468&lt;=INDEX(surr_charge_sch_0[POLICY_YEAR],COUNTA(surr_charge_sch_0[POLICY_YEAR]))),INDEX(surr_charge_sch_0[SURRENDER_CHARGE_PERCENT],MATCH(D468, surr_charge_sch_0[POLICY_YEAR])),INDEX(surr_charge_sch_0[SURRENDER_CHARGE_PERCENT],COUNTA(surr_charge_sch_0[SURRENDER_CHARGE_PERCENT])))</f>
        <v>0</v>
      </c>
      <c r="P468">
        <f t="shared" si="103"/>
        <v>0</v>
      </c>
      <c r="Q468">
        <f t="shared" si="104"/>
        <v>687.46839335680079</v>
      </c>
      <c r="R468">
        <f t="shared" si="105"/>
        <v>0</v>
      </c>
      <c r="S468">
        <f t="shared" si="106"/>
        <v>687.46839335680079</v>
      </c>
      <c r="T468">
        <f t="shared" si="107"/>
        <v>136.5522722252305</v>
      </c>
      <c r="U468">
        <f t="shared" si="108"/>
        <v>76472.361380506787</v>
      </c>
      <c r="V468">
        <f t="shared" si="109"/>
        <v>4401.8765193737472</v>
      </c>
      <c r="W468">
        <f t="shared" si="110"/>
        <v>81010.790172105771</v>
      </c>
      <c r="X468">
        <f t="shared" si="111"/>
        <v>96310.79063983573</v>
      </c>
    </row>
    <row r="469" spans="1:24" x14ac:dyDescent="0.3">
      <c r="A469">
        <v>467</v>
      </c>
      <c r="B469">
        <f>IF(A469&gt;0,EOMONTH(B468,1),INDEX(extract[VALUATION_DATE], 1))</f>
        <v>59505</v>
      </c>
      <c r="C469">
        <f>IF(A469=0,DAYS360(INDEX(extract[ISSUE_DATE], 1),B469)/30,C468+1)</f>
        <v>485</v>
      </c>
      <c r="D469">
        <f t="shared" si="98"/>
        <v>41</v>
      </c>
      <c r="E469">
        <f>INDEX(extract[ISSUE_AGE], 1)+D469-1</f>
        <v>88</v>
      </c>
      <c r="F469">
        <f>INDEX(mortality_0[PROBABILITY],MATCH(E469, mortality_0[AGE]))</f>
        <v>0.109767</v>
      </c>
      <c r="G469">
        <f t="shared" si="99"/>
        <v>9.6425473422572239E-3</v>
      </c>
      <c r="H469">
        <f>INDEX(valuation_rate_0[rate],0+1)</f>
        <v>4.2500000000000003E-2</v>
      </c>
      <c r="I469">
        <f t="shared" si="100"/>
        <v>0.19794286707528941</v>
      </c>
      <c r="J469">
        <f>IF(A469&gt;0,J468+L468-M468-N468,INDEX(extract[FUND_VALUE], 1))</f>
        <v>681.40972806225011</v>
      </c>
      <c r="K469">
        <f>IF((B469&lt;INDEX(extract[GUARANTEE_END], 1)),INDEX(extract[CURRENT_RATE], 1),INDEX(extract[MINIMUM_RATE], 1))</f>
        <v>0.01</v>
      </c>
      <c r="L469">
        <f t="shared" si="101"/>
        <v>0.56525534091389007</v>
      </c>
      <c r="M469">
        <f t="shared" si="102"/>
        <v>6.5705255623148675</v>
      </c>
      <c r="N469">
        <f>IF((A469=0),INDEX(extract[AVAILABLE_FPWD], 1),(IF(MOD(C469, 12)=0,J469*INDEX(extract[FREE_PWD_PERCENT], 1),0)))</f>
        <v>0</v>
      </c>
      <c r="O469">
        <f>IF((D469&lt;=INDEX(surr_charge_sch_0[POLICY_YEAR],COUNTA(surr_charge_sch_0[POLICY_YEAR]))),INDEX(surr_charge_sch_0[SURRENDER_CHARGE_PERCENT],MATCH(D469, surr_charge_sch_0[POLICY_YEAR])),INDEX(surr_charge_sch_0[SURRENDER_CHARGE_PERCENT],COUNTA(surr_charge_sch_0[SURRENDER_CHARGE_PERCENT])))</f>
        <v>0</v>
      </c>
      <c r="P469">
        <f t="shared" si="103"/>
        <v>0</v>
      </c>
      <c r="Q469">
        <f t="shared" si="104"/>
        <v>681.40972806225011</v>
      </c>
      <c r="R469">
        <f t="shared" si="105"/>
        <v>0</v>
      </c>
      <c r="S469">
        <f t="shared" si="106"/>
        <v>681.40972806225011</v>
      </c>
      <c r="T469">
        <f t="shared" si="107"/>
        <v>134.88019522563508</v>
      </c>
      <c r="U469">
        <f t="shared" si="108"/>
        <v>76472.361380506787</v>
      </c>
      <c r="V469">
        <f t="shared" si="109"/>
        <v>4403.1932311233722</v>
      </c>
      <c r="W469">
        <f t="shared" si="110"/>
        <v>81010.434806855788</v>
      </c>
      <c r="X469">
        <f t="shared" si="111"/>
        <v>96310.79063983573</v>
      </c>
    </row>
    <row r="470" spans="1:24" x14ac:dyDescent="0.3">
      <c r="A470">
        <v>468</v>
      </c>
      <c r="B470">
        <f>IF(A470&gt;0,EOMONTH(B469,1),INDEX(extract[VALUATION_DATE], 1))</f>
        <v>59536</v>
      </c>
      <c r="C470">
        <f>IF(A470=0,DAYS360(INDEX(extract[ISSUE_DATE], 1),B470)/30,C469+1)</f>
        <v>486</v>
      </c>
      <c r="D470">
        <f t="shared" si="98"/>
        <v>41</v>
      </c>
      <c r="E470">
        <f>INDEX(extract[ISSUE_AGE], 1)+D470-1</f>
        <v>88</v>
      </c>
      <c r="F470">
        <f>INDEX(mortality_0[PROBABILITY],MATCH(E470, mortality_0[AGE]))</f>
        <v>0.109767</v>
      </c>
      <c r="G470">
        <f t="shared" si="99"/>
        <v>9.6425473422572239E-3</v>
      </c>
      <c r="H470">
        <f>INDEX(valuation_rate_0[rate],0+1)</f>
        <v>4.2500000000000003E-2</v>
      </c>
      <c r="I470">
        <f t="shared" si="100"/>
        <v>0.1972574968879498</v>
      </c>
      <c r="J470">
        <f>IF(A470&gt;0,J469+L469-M469-N469,INDEX(extract[FUND_VALUE], 1))</f>
        <v>675.40445784084909</v>
      </c>
      <c r="K470">
        <f>IF((B470&lt;INDEX(extract[GUARANTEE_END], 1)),INDEX(extract[CURRENT_RATE], 1),INDEX(extract[MINIMUM_RATE], 1))</f>
        <v>0.01</v>
      </c>
      <c r="L470">
        <f t="shared" si="101"/>
        <v>0.56027374037828992</v>
      </c>
      <c r="M470">
        <f t="shared" si="102"/>
        <v>6.5126194599019609</v>
      </c>
      <c r="N470">
        <f>IF((A470=0),INDEX(extract[AVAILABLE_FPWD], 1),(IF(MOD(C470, 12)=0,J470*INDEX(extract[FREE_PWD_PERCENT], 1),0)))</f>
        <v>0</v>
      </c>
      <c r="O470">
        <f>IF((D470&lt;=INDEX(surr_charge_sch_0[POLICY_YEAR],COUNTA(surr_charge_sch_0[POLICY_YEAR]))),INDEX(surr_charge_sch_0[SURRENDER_CHARGE_PERCENT],MATCH(D470, surr_charge_sch_0[POLICY_YEAR])),INDEX(surr_charge_sch_0[SURRENDER_CHARGE_PERCENT],COUNTA(surr_charge_sch_0[SURRENDER_CHARGE_PERCENT])))</f>
        <v>0</v>
      </c>
      <c r="P470">
        <f t="shared" si="103"/>
        <v>0</v>
      </c>
      <c r="Q470">
        <f t="shared" si="104"/>
        <v>675.40445784084909</v>
      </c>
      <c r="R470">
        <f t="shared" si="105"/>
        <v>0</v>
      </c>
      <c r="S470">
        <f t="shared" si="106"/>
        <v>675.40445784084909</v>
      </c>
      <c r="T470">
        <f t="shared" si="107"/>
        <v>133.22859274064871</v>
      </c>
      <c r="U470">
        <f t="shared" si="108"/>
        <v>76472.361380506787</v>
      </c>
      <c r="V470">
        <f t="shared" si="109"/>
        <v>4404.493819791368</v>
      </c>
      <c r="W470">
        <f t="shared" si="110"/>
        <v>81010.083793038808</v>
      </c>
      <c r="X470">
        <f t="shared" si="111"/>
        <v>96310.79063983573</v>
      </c>
    </row>
    <row r="471" spans="1:24" x14ac:dyDescent="0.3">
      <c r="A471">
        <v>469</v>
      </c>
      <c r="B471">
        <f>IF(A471&gt;0,EOMONTH(B470,1),INDEX(extract[VALUATION_DATE], 1))</f>
        <v>59567</v>
      </c>
      <c r="C471">
        <f>IF(A471=0,DAYS360(INDEX(extract[ISSUE_DATE], 1),B471)/30,C470+1)</f>
        <v>487</v>
      </c>
      <c r="D471">
        <f t="shared" si="98"/>
        <v>41</v>
      </c>
      <c r="E471">
        <f>INDEX(extract[ISSUE_AGE], 1)+D471-1</f>
        <v>88</v>
      </c>
      <c r="F471">
        <f>INDEX(mortality_0[PROBABILITY],MATCH(E471, mortality_0[AGE]))</f>
        <v>0.109767</v>
      </c>
      <c r="G471">
        <f t="shared" si="99"/>
        <v>9.6425473422572239E-3</v>
      </c>
      <c r="H471">
        <f>INDEX(valuation_rate_0[rate],0+1)</f>
        <v>4.2500000000000003E-2</v>
      </c>
      <c r="I471">
        <f t="shared" si="100"/>
        <v>0.19657449977068156</v>
      </c>
      <c r="J471">
        <f>IF(A471&gt;0,J470+L470-M470-N470,INDEX(extract[FUND_VALUE], 1))</f>
        <v>669.4521121213254</v>
      </c>
      <c r="K471">
        <f>IF((B471&lt;INDEX(extract[GUARANTEE_END], 1)),INDEX(extract[CURRENT_RATE], 1),INDEX(extract[MINIMUM_RATE], 1))</f>
        <v>0.01</v>
      </c>
      <c r="L471">
        <f t="shared" si="101"/>
        <v>0.5553360427341798</v>
      </c>
      <c r="M471">
        <f t="shared" si="102"/>
        <v>6.455223684503971</v>
      </c>
      <c r="N471">
        <f>IF((A471=0),INDEX(extract[AVAILABLE_FPWD], 1),(IF(MOD(C471, 12)=0,J471*INDEX(extract[FREE_PWD_PERCENT], 1),0)))</f>
        <v>0</v>
      </c>
      <c r="O471">
        <f>IF((D471&lt;=INDEX(surr_charge_sch_0[POLICY_YEAR],COUNTA(surr_charge_sch_0[POLICY_YEAR]))),INDEX(surr_charge_sch_0[SURRENDER_CHARGE_PERCENT],MATCH(D471, surr_charge_sch_0[POLICY_YEAR])),INDEX(surr_charge_sch_0[SURRENDER_CHARGE_PERCENT],COUNTA(surr_charge_sch_0[SURRENDER_CHARGE_PERCENT])))</f>
        <v>0</v>
      </c>
      <c r="P471">
        <f t="shared" si="103"/>
        <v>0</v>
      </c>
      <c r="Q471">
        <f t="shared" si="104"/>
        <v>669.4521121213254</v>
      </c>
      <c r="R471">
        <f t="shared" si="105"/>
        <v>0</v>
      </c>
      <c r="S471">
        <f t="shared" si="106"/>
        <v>669.4521121213254</v>
      </c>
      <c r="T471">
        <f t="shared" si="107"/>
        <v>131.59721406067575</v>
      </c>
      <c r="U471">
        <f t="shared" si="108"/>
        <v>76472.361380506787</v>
      </c>
      <c r="V471">
        <f t="shared" si="109"/>
        <v>4405.7784828042122</v>
      </c>
      <c r="W471">
        <f t="shared" si="110"/>
        <v>81009.737077371668</v>
      </c>
      <c r="X471">
        <f t="shared" si="111"/>
        <v>96310.79063983573</v>
      </c>
    </row>
    <row r="472" spans="1:24" x14ac:dyDescent="0.3">
      <c r="A472">
        <v>470</v>
      </c>
      <c r="B472">
        <f>IF(A472&gt;0,EOMONTH(B471,1),INDEX(extract[VALUATION_DATE], 1))</f>
        <v>59595</v>
      </c>
      <c r="C472">
        <f>IF(A472=0,DAYS360(INDEX(extract[ISSUE_DATE], 1),B472)/30,C471+1)</f>
        <v>488</v>
      </c>
      <c r="D472">
        <f t="shared" si="98"/>
        <v>41</v>
      </c>
      <c r="E472">
        <f>INDEX(extract[ISSUE_AGE], 1)+D472-1</f>
        <v>88</v>
      </c>
      <c r="F472">
        <f>INDEX(mortality_0[PROBABILITY],MATCH(E472, mortality_0[AGE]))</f>
        <v>0.109767</v>
      </c>
      <c r="G472">
        <f t="shared" si="99"/>
        <v>9.6425473422572239E-3</v>
      </c>
      <c r="H472">
        <f>INDEX(valuation_rate_0[rate],0+1)</f>
        <v>4.2500000000000003E-2</v>
      </c>
      <c r="I472">
        <f t="shared" si="100"/>
        <v>0.19589386750681334</v>
      </c>
      <c r="J472">
        <f>IF(A472&gt;0,J471+L471-M471-N471,INDEX(extract[FUND_VALUE], 1))</f>
        <v>663.55222447955566</v>
      </c>
      <c r="K472">
        <f>IF((B472&lt;INDEX(extract[GUARANTEE_END], 1)),INDEX(extract[CURRENT_RATE], 1),INDEX(extract[MINIMUM_RATE], 1))</f>
        <v>0.01</v>
      </c>
      <c r="L472">
        <f t="shared" si="101"/>
        <v>0.55044186106497195</v>
      </c>
      <c r="M472">
        <f t="shared" si="102"/>
        <v>6.3983337386042081</v>
      </c>
      <c r="N472">
        <f>IF((A472=0),INDEX(extract[AVAILABLE_FPWD], 1),(IF(MOD(C472, 12)=0,J472*INDEX(extract[FREE_PWD_PERCENT], 1),0)))</f>
        <v>0</v>
      </c>
      <c r="O472">
        <f>IF((D472&lt;=INDEX(surr_charge_sch_0[POLICY_YEAR],COUNTA(surr_charge_sch_0[POLICY_YEAR]))),INDEX(surr_charge_sch_0[SURRENDER_CHARGE_PERCENT],MATCH(D472, surr_charge_sch_0[POLICY_YEAR])),INDEX(surr_charge_sch_0[SURRENDER_CHARGE_PERCENT],COUNTA(surr_charge_sch_0[SURRENDER_CHARGE_PERCENT])))</f>
        <v>0</v>
      </c>
      <c r="P472">
        <f t="shared" si="103"/>
        <v>0</v>
      </c>
      <c r="Q472">
        <f t="shared" si="104"/>
        <v>663.55222447955566</v>
      </c>
      <c r="R472">
        <f t="shared" si="105"/>
        <v>0</v>
      </c>
      <c r="S472">
        <f t="shared" si="106"/>
        <v>663.55222447955566</v>
      </c>
      <c r="T472">
        <f t="shared" si="107"/>
        <v>129.98581154604935</v>
      </c>
      <c r="U472">
        <f t="shared" si="108"/>
        <v>76472.361380506787</v>
      </c>
      <c r="V472">
        <f t="shared" si="109"/>
        <v>4407.0474151709013</v>
      </c>
      <c r="W472">
        <f t="shared" si="110"/>
        <v>81009.394607223745</v>
      </c>
      <c r="X472">
        <f t="shared" si="111"/>
        <v>96310.79063983573</v>
      </c>
    </row>
    <row r="473" spans="1:24" x14ac:dyDescent="0.3">
      <c r="A473">
        <v>471</v>
      </c>
      <c r="B473">
        <f>IF(A473&gt;0,EOMONTH(B472,1),INDEX(extract[VALUATION_DATE], 1))</f>
        <v>59626</v>
      </c>
      <c r="C473">
        <f>IF(A473=0,DAYS360(INDEX(extract[ISSUE_DATE], 1),B473)/30,C472+1)</f>
        <v>489</v>
      </c>
      <c r="D473">
        <f t="shared" si="98"/>
        <v>41</v>
      </c>
      <c r="E473">
        <f>INDEX(extract[ISSUE_AGE], 1)+D473-1</f>
        <v>88</v>
      </c>
      <c r="F473">
        <f>INDEX(mortality_0[PROBABILITY],MATCH(E473, mortality_0[AGE]))</f>
        <v>0.109767</v>
      </c>
      <c r="G473">
        <f t="shared" si="99"/>
        <v>9.6425473422572239E-3</v>
      </c>
      <c r="H473">
        <f>INDEX(valuation_rate_0[rate],0+1)</f>
        <v>4.2500000000000003E-2</v>
      </c>
      <c r="I473">
        <f t="shared" si="100"/>
        <v>0.19521559190812376</v>
      </c>
      <c r="J473">
        <f>IF(A473&gt;0,J472+L472-M472-N472,INDEX(extract[FUND_VALUE], 1))</f>
        <v>657.70433260201639</v>
      </c>
      <c r="K473">
        <f>IF((B473&lt;INDEX(extract[GUARANTEE_END], 1)),INDEX(extract[CURRENT_RATE], 1),INDEX(extract[MINIMUM_RATE], 1))</f>
        <v>0.01</v>
      </c>
      <c r="L473">
        <f t="shared" si="101"/>
        <v>0.54559081186397773</v>
      </c>
      <c r="M473">
        <f t="shared" si="102"/>
        <v>6.3419451643226346</v>
      </c>
      <c r="N473">
        <f>IF((A473=0),INDEX(extract[AVAILABLE_FPWD], 1),(IF(MOD(C473, 12)=0,J473*INDEX(extract[FREE_PWD_PERCENT], 1),0)))</f>
        <v>0</v>
      </c>
      <c r="O473">
        <f>IF((D473&lt;=INDEX(surr_charge_sch_0[POLICY_YEAR],COUNTA(surr_charge_sch_0[POLICY_YEAR]))),INDEX(surr_charge_sch_0[SURRENDER_CHARGE_PERCENT],MATCH(D473, surr_charge_sch_0[POLICY_YEAR])),INDEX(surr_charge_sch_0[SURRENDER_CHARGE_PERCENT],COUNTA(surr_charge_sch_0[SURRENDER_CHARGE_PERCENT])))</f>
        <v>0</v>
      </c>
      <c r="P473">
        <f t="shared" si="103"/>
        <v>0</v>
      </c>
      <c r="Q473">
        <f t="shared" si="104"/>
        <v>657.70433260201639</v>
      </c>
      <c r="R473">
        <f t="shared" si="105"/>
        <v>0</v>
      </c>
      <c r="S473">
        <f t="shared" si="106"/>
        <v>657.70433260201639</v>
      </c>
      <c r="T473">
        <f t="shared" si="107"/>
        <v>128.39414058944013</v>
      </c>
      <c r="U473">
        <f t="shared" si="108"/>
        <v>76472.361380506787</v>
      </c>
      <c r="V473">
        <f t="shared" si="109"/>
        <v>4408.300809512556</v>
      </c>
      <c r="W473">
        <f t="shared" si="110"/>
        <v>81009.056330608786</v>
      </c>
      <c r="X473">
        <f t="shared" si="111"/>
        <v>96310.79063983573</v>
      </c>
    </row>
    <row r="474" spans="1:24" x14ac:dyDescent="0.3">
      <c r="A474">
        <v>472</v>
      </c>
      <c r="B474">
        <f>IF(A474&gt;0,EOMONTH(B473,1),INDEX(extract[VALUATION_DATE], 1))</f>
        <v>59656</v>
      </c>
      <c r="C474">
        <f>IF(A474=0,DAYS360(INDEX(extract[ISSUE_DATE], 1),B474)/30,C473+1)</f>
        <v>490</v>
      </c>
      <c r="D474">
        <f t="shared" si="98"/>
        <v>41</v>
      </c>
      <c r="E474">
        <f>INDEX(extract[ISSUE_AGE], 1)+D474-1</f>
        <v>88</v>
      </c>
      <c r="F474">
        <f>INDEX(mortality_0[PROBABILITY],MATCH(E474, mortality_0[AGE]))</f>
        <v>0.109767</v>
      </c>
      <c r="G474">
        <f t="shared" si="99"/>
        <v>9.6425473422572239E-3</v>
      </c>
      <c r="H474">
        <f>INDEX(valuation_rate_0[rate],0+1)</f>
        <v>4.2500000000000003E-2</v>
      </c>
      <c r="I474">
        <f t="shared" si="100"/>
        <v>0.19453966481474286</v>
      </c>
      <c r="J474">
        <f>IF(A474&gt;0,J473+L473-M473-N473,INDEX(extract[FUND_VALUE], 1))</f>
        <v>651.9079782495578</v>
      </c>
      <c r="K474">
        <f>IF((B474&lt;INDEX(extract[GUARANTEE_END], 1)),INDEX(extract[CURRENT_RATE], 1),INDEX(extract[MINIMUM_RATE], 1))</f>
        <v>0.01</v>
      </c>
      <c r="L474">
        <f t="shared" si="101"/>
        <v>0.54078251500435714</v>
      </c>
      <c r="M474">
        <f t="shared" si="102"/>
        <v>6.2860535430665534</v>
      </c>
      <c r="N474">
        <f>IF((A474=0),INDEX(extract[AVAILABLE_FPWD], 1),(IF(MOD(C474, 12)=0,J474*INDEX(extract[FREE_PWD_PERCENT], 1),0)))</f>
        <v>0</v>
      </c>
      <c r="O474">
        <f>IF((D474&lt;=INDEX(surr_charge_sch_0[POLICY_YEAR],COUNTA(surr_charge_sch_0[POLICY_YEAR]))),INDEX(surr_charge_sch_0[SURRENDER_CHARGE_PERCENT],MATCH(D474, surr_charge_sch_0[POLICY_YEAR])),INDEX(surr_charge_sch_0[SURRENDER_CHARGE_PERCENT],COUNTA(surr_charge_sch_0[SURRENDER_CHARGE_PERCENT])))</f>
        <v>0</v>
      </c>
      <c r="P474">
        <f t="shared" si="103"/>
        <v>0</v>
      </c>
      <c r="Q474">
        <f t="shared" si="104"/>
        <v>651.9079782495578</v>
      </c>
      <c r="R474">
        <f t="shared" si="105"/>
        <v>0</v>
      </c>
      <c r="S474">
        <f t="shared" si="106"/>
        <v>651.9079782495578</v>
      </c>
      <c r="T474">
        <f t="shared" si="107"/>
        <v>126.82195957872565</v>
      </c>
      <c r="U474">
        <f t="shared" si="108"/>
        <v>76472.361380506787</v>
      </c>
      <c r="V474">
        <f t="shared" si="109"/>
        <v>4409.5388560916581</v>
      </c>
      <c r="W474">
        <f t="shared" si="110"/>
        <v>81008.722196177172</v>
      </c>
      <c r="X474">
        <f t="shared" si="111"/>
        <v>96310.79063983573</v>
      </c>
    </row>
    <row r="475" spans="1:24" x14ac:dyDescent="0.3">
      <c r="A475">
        <v>473</v>
      </c>
      <c r="B475">
        <f>IF(A475&gt;0,EOMONTH(B474,1),INDEX(extract[VALUATION_DATE], 1))</f>
        <v>59687</v>
      </c>
      <c r="C475">
        <f>IF(A475=0,DAYS360(INDEX(extract[ISSUE_DATE], 1),B475)/30,C474+1)</f>
        <v>491</v>
      </c>
      <c r="D475">
        <f t="shared" si="98"/>
        <v>41</v>
      </c>
      <c r="E475">
        <f>INDEX(extract[ISSUE_AGE], 1)+D475-1</f>
        <v>88</v>
      </c>
      <c r="F475">
        <f>INDEX(mortality_0[PROBABILITY],MATCH(E475, mortality_0[AGE]))</f>
        <v>0.109767</v>
      </c>
      <c r="G475">
        <f t="shared" si="99"/>
        <v>9.6425473422572239E-3</v>
      </c>
      <c r="H475">
        <f>INDEX(valuation_rate_0[rate],0+1)</f>
        <v>4.2500000000000003E-2</v>
      </c>
      <c r="I475">
        <f t="shared" si="100"/>
        <v>0.19386607809505393</v>
      </c>
      <c r="J475">
        <f>IF(A475&gt;0,J474+L474-M474-N474,INDEX(extract[FUND_VALUE], 1))</f>
        <v>646.16270722149557</v>
      </c>
      <c r="K475">
        <f>IF((B475&lt;INDEX(extract[GUARANTEE_END], 1)),INDEX(extract[CURRENT_RATE], 1),INDEX(extract[MINIMUM_RATE], 1))</f>
        <v>0.01</v>
      </c>
      <c r="L475">
        <f t="shared" si="101"/>
        <v>0.53601659370933075</v>
      </c>
      <c r="M475">
        <f t="shared" si="102"/>
        <v>6.230654495184365</v>
      </c>
      <c r="N475">
        <f>IF((A475=0),INDEX(extract[AVAILABLE_FPWD], 1),(IF(MOD(C475, 12)=0,J475*INDEX(extract[FREE_PWD_PERCENT], 1),0)))</f>
        <v>0</v>
      </c>
      <c r="O475">
        <f>IF((D475&lt;=INDEX(surr_charge_sch_0[POLICY_YEAR],COUNTA(surr_charge_sch_0[POLICY_YEAR]))),INDEX(surr_charge_sch_0[SURRENDER_CHARGE_PERCENT],MATCH(D475, surr_charge_sch_0[POLICY_YEAR])),INDEX(surr_charge_sch_0[SURRENDER_CHARGE_PERCENT],COUNTA(surr_charge_sch_0[SURRENDER_CHARGE_PERCENT])))</f>
        <v>0</v>
      </c>
      <c r="P475">
        <f t="shared" si="103"/>
        <v>0</v>
      </c>
      <c r="Q475">
        <f t="shared" si="104"/>
        <v>646.16270722149557</v>
      </c>
      <c r="R475">
        <f t="shared" si="105"/>
        <v>0</v>
      </c>
      <c r="S475">
        <f t="shared" si="106"/>
        <v>646.16270722149557</v>
      </c>
      <c r="T475">
        <f t="shared" si="107"/>
        <v>125.26902986031394</v>
      </c>
      <c r="U475">
        <f t="shared" si="108"/>
        <v>76472.361380506787</v>
      </c>
      <c r="V475">
        <f t="shared" si="109"/>
        <v>4410.7617428409339</v>
      </c>
      <c r="W475">
        <f t="shared" si="110"/>
        <v>81008.392153208028</v>
      </c>
      <c r="X475">
        <f t="shared" si="111"/>
        <v>96310.79063983573</v>
      </c>
    </row>
    <row r="476" spans="1:24" x14ac:dyDescent="0.3">
      <c r="A476">
        <v>474</v>
      </c>
      <c r="B476">
        <f>IF(A476&gt;0,EOMONTH(B475,1),INDEX(extract[VALUATION_DATE], 1))</f>
        <v>59717</v>
      </c>
      <c r="C476">
        <f>IF(A476=0,DAYS360(INDEX(extract[ISSUE_DATE], 1),B476)/30,C475+1)</f>
        <v>492</v>
      </c>
      <c r="D476">
        <f t="shared" si="98"/>
        <v>42</v>
      </c>
      <c r="E476">
        <f>INDEX(extract[ISSUE_AGE], 1)+D476-1</f>
        <v>89</v>
      </c>
      <c r="F476">
        <f>INDEX(mortality_0[PROBABILITY],MATCH(E476, mortality_0[AGE]))</f>
        <v>0.119098</v>
      </c>
      <c r="G476">
        <f t="shared" si="99"/>
        <v>1.0511769141092198E-2</v>
      </c>
      <c r="H476">
        <f>INDEX(valuation_rate_0[rate],0+1)</f>
        <v>4.2500000000000003E-2</v>
      </c>
      <c r="I476">
        <f t="shared" si="100"/>
        <v>0.19319482364559573</v>
      </c>
      <c r="J476">
        <f>IF(A476&gt;0,J475+L475-M475-N475,INDEX(extract[FUND_VALUE], 1))</f>
        <v>640.4680693200205</v>
      </c>
      <c r="K476">
        <f>IF((B476&lt;INDEX(extract[GUARANTEE_END], 1)),INDEX(extract[CURRENT_RATE], 1),INDEX(extract[MINIMUM_RATE], 1))</f>
        <v>0.01</v>
      </c>
      <c r="L476">
        <f t="shared" si="101"/>
        <v>0.53129267452265694</v>
      </c>
      <c r="M476">
        <f t="shared" si="102"/>
        <v>6.7324524869330897</v>
      </c>
      <c r="N476">
        <f>IF((A476=0),INDEX(extract[AVAILABLE_FPWD], 1),(IF(MOD(C476, 12)=0,J476*INDEX(extract[FREE_PWD_PERCENT], 1),0)))</f>
        <v>64.046806932002056</v>
      </c>
      <c r="O476">
        <f>IF((D476&lt;=INDEX(surr_charge_sch_0[POLICY_YEAR],COUNTA(surr_charge_sch_0[POLICY_YEAR]))),INDEX(surr_charge_sch_0[SURRENDER_CHARGE_PERCENT],MATCH(D476, surr_charge_sch_0[POLICY_YEAR])),INDEX(surr_charge_sch_0[SURRENDER_CHARGE_PERCENT],COUNTA(surr_charge_sch_0[SURRENDER_CHARGE_PERCENT])))</f>
        <v>0</v>
      </c>
      <c r="P476">
        <f t="shared" si="103"/>
        <v>64.046806932002056</v>
      </c>
      <c r="Q476">
        <f t="shared" si="104"/>
        <v>576.42126238801848</v>
      </c>
      <c r="R476">
        <f t="shared" si="105"/>
        <v>0</v>
      </c>
      <c r="S476">
        <f t="shared" si="106"/>
        <v>640.4680693200205</v>
      </c>
      <c r="T476">
        <f t="shared" si="107"/>
        <v>123.73511570291654</v>
      </c>
      <c r="U476">
        <f t="shared" si="108"/>
        <v>76472.361380506787</v>
      </c>
      <c r="V476">
        <f t="shared" si="109"/>
        <v>4411.9696553918802</v>
      </c>
      <c r="W476">
        <f t="shared" si="110"/>
        <v>81008.066151601583</v>
      </c>
      <c r="X476">
        <f t="shared" si="111"/>
        <v>96310.79063983573</v>
      </c>
    </row>
    <row r="477" spans="1:24" x14ac:dyDescent="0.3">
      <c r="A477">
        <v>475</v>
      </c>
      <c r="B477">
        <f>IF(A477&gt;0,EOMONTH(B476,1),INDEX(extract[VALUATION_DATE], 1))</f>
        <v>59748</v>
      </c>
      <c r="C477">
        <f>IF(A477=0,DAYS360(INDEX(extract[ISSUE_DATE], 1),B477)/30,C476+1)</f>
        <v>493</v>
      </c>
      <c r="D477">
        <f t="shared" si="98"/>
        <v>42</v>
      </c>
      <c r="E477">
        <f>INDEX(extract[ISSUE_AGE], 1)+D477-1</f>
        <v>89</v>
      </c>
      <c r="F477">
        <f>INDEX(mortality_0[PROBABILITY],MATCH(E477, mortality_0[AGE]))</f>
        <v>0.119098</v>
      </c>
      <c r="G477">
        <f t="shared" si="99"/>
        <v>1.0511769141092198E-2</v>
      </c>
      <c r="H477">
        <f>INDEX(valuation_rate_0[rate],0+1)</f>
        <v>4.2500000000000003E-2</v>
      </c>
      <c r="I477">
        <f t="shared" si="100"/>
        <v>0.19252589339096493</v>
      </c>
      <c r="J477">
        <f>IF(A477&gt;0,J476+L476-M476-N476,INDEX(extract[FUND_VALUE], 1))</f>
        <v>570.22010257560805</v>
      </c>
      <c r="K477">
        <f>IF((B477&lt;INDEX(extract[GUARANTEE_END], 1)),INDEX(extract[CURRENT_RATE], 1),INDEX(extract[MINIMUM_RATE], 1))</f>
        <v>0.01</v>
      </c>
      <c r="L477">
        <f t="shared" si="101"/>
        <v>0.47301930865284508</v>
      </c>
      <c r="M477">
        <f t="shared" si="102"/>
        <v>5.9940220778847042</v>
      </c>
      <c r="N477">
        <f>IF((A477=0),INDEX(extract[AVAILABLE_FPWD], 1),(IF(MOD(C477, 12)=0,J477*INDEX(extract[FREE_PWD_PERCENT], 1),0)))</f>
        <v>0</v>
      </c>
      <c r="O477">
        <f>IF((D477&lt;=INDEX(surr_charge_sch_0[POLICY_YEAR],COUNTA(surr_charge_sch_0[POLICY_YEAR]))),INDEX(surr_charge_sch_0[SURRENDER_CHARGE_PERCENT],MATCH(D477, surr_charge_sch_0[POLICY_YEAR])),INDEX(surr_charge_sch_0[SURRENDER_CHARGE_PERCENT],COUNTA(surr_charge_sch_0[SURRENDER_CHARGE_PERCENT])))</f>
        <v>0</v>
      </c>
      <c r="P477">
        <f t="shared" si="103"/>
        <v>0</v>
      </c>
      <c r="Q477">
        <f t="shared" si="104"/>
        <v>570.22010257560805</v>
      </c>
      <c r="R477">
        <f t="shared" si="105"/>
        <v>0</v>
      </c>
      <c r="S477">
        <f t="shared" si="106"/>
        <v>570.22010257560805</v>
      </c>
      <c r="T477">
        <f t="shared" si="107"/>
        <v>109.7821346778566</v>
      </c>
      <c r="U477">
        <f t="shared" si="108"/>
        <v>76484.734892077075</v>
      </c>
      <c r="V477">
        <f t="shared" si="109"/>
        <v>4413.2703303627959</v>
      </c>
      <c r="W477">
        <f t="shared" si="110"/>
        <v>81007.787357117719</v>
      </c>
      <c r="X477">
        <f t="shared" si="111"/>
        <v>96310.79063983573</v>
      </c>
    </row>
    <row r="478" spans="1:24" x14ac:dyDescent="0.3">
      <c r="A478">
        <v>476</v>
      </c>
      <c r="B478">
        <f>IF(A478&gt;0,EOMONTH(B477,1),INDEX(extract[VALUATION_DATE], 1))</f>
        <v>59779</v>
      </c>
      <c r="C478">
        <f>IF(A478=0,DAYS360(INDEX(extract[ISSUE_DATE], 1),B478)/30,C477+1)</f>
        <v>494</v>
      </c>
      <c r="D478">
        <f t="shared" si="98"/>
        <v>42</v>
      </c>
      <c r="E478">
        <f>INDEX(extract[ISSUE_AGE], 1)+D478-1</f>
        <v>89</v>
      </c>
      <c r="F478">
        <f>INDEX(mortality_0[PROBABILITY],MATCH(E478, mortality_0[AGE]))</f>
        <v>0.119098</v>
      </c>
      <c r="G478">
        <f t="shared" si="99"/>
        <v>1.0511769141092198E-2</v>
      </c>
      <c r="H478">
        <f>INDEX(valuation_rate_0[rate],0+1)</f>
        <v>4.2500000000000003E-2</v>
      </c>
      <c r="I478">
        <f t="shared" si="100"/>
        <v>0.19185927928371901</v>
      </c>
      <c r="J478">
        <f>IF(A478&gt;0,J477+L477-M477-N477,INDEX(extract[FUND_VALUE], 1))</f>
        <v>564.69909980637624</v>
      </c>
      <c r="K478">
        <f>IF((B478&lt;INDEX(extract[GUARANTEE_END], 1)),INDEX(extract[CURRENT_RATE], 1),INDEX(extract[MINIMUM_RATE], 1))</f>
        <v>0.01</v>
      </c>
      <c r="L478">
        <f t="shared" si="101"/>
        <v>0.46843942642635661</v>
      </c>
      <c r="M478">
        <f t="shared" si="102"/>
        <v>5.9359865713472084</v>
      </c>
      <c r="N478">
        <f>IF((A478=0),INDEX(extract[AVAILABLE_FPWD], 1),(IF(MOD(C478, 12)=0,J478*INDEX(extract[FREE_PWD_PERCENT], 1),0)))</f>
        <v>0</v>
      </c>
      <c r="O478">
        <f>IF((D478&lt;=INDEX(surr_charge_sch_0[POLICY_YEAR],COUNTA(surr_charge_sch_0[POLICY_YEAR]))),INDEX(surr_charge_sch_0[SURRENDER_CHARGE_PERCENT],MATCH(D478, surr_charge_sch_0[POLICY_YEAR])),INDEX(surr_charge_sch_0[SURRENDER_CHARGE_PERCENT],COUNTA(surr_charge_sch_0[SURRENDER_CHARGE_PERCENT])))</f>
        <v>0</v>
      </c>
      <c r="P478">
        <f t="shared" si="103"/>
        <v>0</v>
      </c>
      <c r="Q478">
        <f t="shared" si="104"/>
        <v>564.69909980637624</v>
      </c>
      <c r="R478">
        <f t="shared" si="105"/>
        <v>0</v>
      </c>
      <c r="S478">
        <f t="shared" si="106"/>
        <v>564.69909980637624</v>
      </c>
      <c r="T478">
        <f t="shared" si="107"/>
        <v>108.34276230101625</v>
      </c>
      <c r="U478">
        <f t="shared" si="108"/>
        <v>76484.734892077075</v>
      </c>
      <c r="V478">
        <f t="shared" si="109"/>
        <v>4414.4243348183454</v>
      </c>
      <c r="W478">
        <f t="shared" si="110"/>
        <v>81007.501989196448</v>
      </c>
      <c r="X478">
        <f t="shared" si="111"/>
        <v>96310.79063983573</v>
      </c>
    </row>
    <row r="479" spans="1:24" x14ac:dyDescent="0.3">
      <c r="A479">
        <v>477</v>
      </c>
      <c r="B479">
        <f>IF(A479&gt;0,EOMONTH(B478,1),INDEX(extract[VALUATION_DATE], 1))</f>
        <v>59809</v>
      </c>
      <c r="C479">
        <f>IF(A479=0,DAYS360(INDEX(extract[ISSUE_DATE], 1),B479)/30,C478+1)</f>
        <v>495</v>
      </c>
      <c r="D479">
        <f t="shared" si="98"/>
        <v>42</v>
      </c>
      <c r="E479">
        <f>INDEX(extract[ISSUE_AGE], 1)+D479-1</f>
        <v>89</v>
      </c>
      <c r="F479">
        <f>INDEX(mortality_0[PROBABILITY],MATCH(E479, mortality_0[AGE]))</f>
        <v>0.119098</v>
      </c>
      <c r="G479">
        <f t="shared" si="99"/>
        <v>1.0511769141092198E-2</v>
      </c>
      <c r="H479">
        <f>INDEX(valuation_rate_0[rate],0+1)</f>
        <v>4.2500000000000003E-2</v>
      </c>
      <c r="I479">
        <f t="shared" si="100"/>
        <v>0.19119497330427945</v>
      </c>
      <c r="J479">
        <f>IF(A479&gt;0,J478+L478-M478-N478,INDEX(extract[FUND_VALUE], 1))</f>
        <v>559.23155266145534</v>
      </c>
      <c r="K479">
        <f>IF((B479&lt;INDEX(extract[GUARANTEE_END], 1)),INDEX(extract[CURRENT_RATE], 1),INDEX(extract[MINIMUM_RATE], 1))</f>
        <v>0.01</v>
      </c>
      <c r="L479">
        <f t="shared" si="101"/>
        <v>0.46390388767766016</v>
      </c>
      <c r="M479">
        <f t="shared" si="102"/>
        <v>5.8785129779917629</v>
      </c>
      <c r="N479">
        <f>IF((A479=0),INDEX(extract[AVAILABLE_FPWD], 1),(IF(MOD(C479, 12)=0,J479*INDEX(extract[FREE_PWD_PERCENT], 1),0)))</f>
        <v>0</v>
      </c>
      <c r="O479">
        <f>IF((D479&lt;=INDEX(surr_charge_sch_0[POLICY_YEAR],COUNTA(surr_charge_sch_0[POLICY_YEAR]))),INDEX(surr_charge_sch_0[SURRENDER_CHARGE_PERCENT],MATCH(D479, surr_charge_sch_0[POLICY_YEAR])),INDEX(surr_charge_sch_0[SURRENDER_CHARGE_PERCENT],COUNTA(surr_charge_sch_0[SURRENDER_CHARGE_PERCENT])))</f>
        <v>0</v>
      </c>
      <c r="P479">
        <f t="shared" si="103"/>
        <v>0</v>
      </c>
      <c r="Q479">
        <f t="shared" si="104"/>
        <v>559.23155266145534</v>
      </c>
      <c r="R479">
        <f t="shared" si="105"/>
        <v>0</v>
      </c>
      <c r="S479">
        <f t="shared" si="106"/>
        <v>559.23155266145534</v>
      </c>
      <c r="T479">
        <f t="shared" si="107"/>
        <v>106.9222617820177</v>
      </c>
      <c r="U479">
        <f t="shared" si="108"/>
        <v>76484.734892077075</v>
      </c>
      <c r="V479">
        <f t="shared" si="109"/>
        <v>4415.5632089237615</v>
      </c>
      <c r="W479">
        <f t="shared" si="110"/>
        <v>81007.220362782857</v>
      </c>
      <c r="X479">
        <f t="shared" si="111"/>
        <v>96310.79063983573</v>
      </c>
    </row>
    <row r="480" spans="1:24" x14ac:dyDescent="0.3">
      <c r="A480">
        <v>478</v>
      </c>
      <c r="B480">
        <f>IF(A480&gt;0,EOMONTH(B479,1),INDEX(extract[VALUATION_DATE], 1))</f>
        <v>59840</v>
      </c>
      <c r="C480">
        <f>IF(A480=0,DAYS360(INDEX(extract[ISSUE_DATE], 1),B480)/30,C479+1)</f>
        <v>496</v>
      </c>
      <c r="D480">
        <f t="shared" si="98"/>
        <v>42</v>
      </c>
      <c r="E480">
        <f>INDEX(extract[ISSUE_AGE], 1)+D480-1</f>
        <v>89</v>
      </c>
      <c r="F480">
        <f>INDEX(mortality_0[PROBABILITY],MATCH(E480, mortality_0[AGE]))</f>
        <v>0.119098</v>
      </c>
      <c r="G480">
        <f t="shared" si="99"/>
        <v>1.0511769141092198E-2</v>
      </c>
      <c r="H480">
        <f>INDEX(valuation_rate_0[rate],0+1)</f>
        <v>4.2500000000000003E-2</v>
      </c>
      <c r="I480">
        <f t="shared" si="100"/>
        <v>0.19053296746083523</v>
      </c>
      <c r="J480">
        <f>IF(A480&gt;0,J479+L479-M479-N479,INDEX(extract[FUND_VALUE], 1))</f>
        <v>553.81694357114122</v>
      </c>
      <c r="K480">
        <f>IF((B480&lt;INDEX(extract[GUARANTEE_END], 1)),INDEX(extract[CURRENT_RATE], 1),INDEX(extract[MINIMUM_RATE], 1))</f>
        <v>0.01</v>
      </c>
      <c r="L480">
        <f t="shared" si="101"/>
        <v>0.4594122630629594</v>
      </c>
      <c r="M480">
        <f t="shared" si="102"/>
        <v>5.8215958572451214</v>
      </c>
      <c r="N480">
        <f>IF((A480=0),INDEX(extract[AVAILABLE_FPWD], 1),(IF(MOD(C480, 12)=0,J480*INDEX(extract[FREE_PWD_PERCENT], 1),0)))</f>
        <v>0</v>
      </c>
      <c r="O480">
        <f>IF((D480&lt;=INDEX(surr_charge_sch_0[POLICY_YEAR],COUNTA(surr_charge_sch_0[POLICY_YEAR]))),INDEX(surr_charge_sch_0[SURRENDER_CHARGE_PERCENT],MATCH(D480, surr_charge_sch_0[POLICY_YEAR])),INDEX(surr_charge_sch_0[SURRENDER_CHARGE_PERCENT],COUNTA(surr_charge_sch_0[SURRENDER_CHARGE_PERCENT])))</f>
        <v>0</v>
      </c>
      <c r="P480">
        <f t="shared" si="103"/>
        <v>0</v>
      </c>
      <c r="Q480">
        <f t="shared" si="104"/>
        <v>553.81694357114122</v>
      </c>
      <c r="R480">
        <f t="shared" si="105"/>
        <v>0</v>
      </c>
      <c r="S480">
        <f t="shared" si="106"/>
        <v>553.81694357114122</v>
      </c>
      <c r="T480">
        <f t="shared" si="107"/>
        <v>105.52038568869948</v>
      </c>
      <c r="U480">
        <f t="shared" si="108"/>
        <v>76484.734892077075</v>
      </c>
      <c r="V480">
        <f t="shared" si="109"/>
        <v>4416.6871510556575</v>
      </c>
      <c r="W480">
        <f t="shared" si="110"/>
        <v>81006.942428821421</v>
      </c>
      <c r="X480">
        <f t="shared" si="111"/>
        <v>96310.79063983573</v>
      </c>
    </row>
    <row r="481" spans="1:24" x14ac:dyDescent="0.3">
      <c r="A481">
        <v>479</v>
      </c>
      <c r="B481">
        <f>IF(A481&gt;0,EOMONTH(B480,1),INDEX(extract[VALUATION_DATE], 1))</f>
        <v>59870</v>
      </c>
      <c r="C481">
        <f>IF(A481=0,DAYS360(INDEX(extract[ISSUE_DATE], 1),B481)/30,C480+1)</f>
        <v>497</v>
      </c>
      <c r="D481">
        <f t="shared" si="98"/>
        <v>42</v>
      </c>
      <c r="E481">
        <f>INDEX(extract[ISSUE_AGE], 1)+D481-1</f>
        <v>89</v>
      </c>
      <c r="F481">
        <f>INDEX(mortality_0[PROBABILITY],MATCH(E481, mortality_0[AGE]))</f>
        <v>0.119098</v>
      </c>
      <c r="G481">
        <f t="shared" si="99"/>
        <v>1.0511769141092198E-2</v>
      </c>
      <c r="H481">
        <f>INDEX(valuation_rate_0[rate],0+1)</f>
        <v>4.2500000000000003E-2</v>
      </c>
      <c r="I481">
        <f t="shared" si="100"/>
        <v>0.18987325378924669</v>
      </c>
      <c r="J481">
        <f>IF(A481&gt;0,J480+L480-M480-N480,INDEX(extract[FUND_VALUE], 1))</f>
        <v>548.45475997695905</v>
      </c>
      <c r="K481">
        <f>IF((B481&lt;INDEX(extract[GUARANTEE_END], 1)),INDEX(extract[CURRENT_RATE], 1),INDEX(extract[MINIMUM_RATE], 1))</f>
        <v>0.01</v>
      </c>
      <c r="L481">
        <f t="shared" si="101"/>
        <v>0.4549641273954636</v>
      </c>
      <c r="M481">
        <f t="shared" si="102"/>
        <v>5.7652298212109265</v>
      </c>
      <c r="N481">
        <f>IF((A481=0),INDEX(extract[AVAILABLE_FPWD], 1),(IF(MOD(C481, 12)=0,J481*INDEX(extract[FREE_PWD_PERCENT], 1),0)))</f>
        <v>0</v>
      </c>
      <c r="O481">
        <f>IF((D481&lt;=INDEX(surr_charge_sch_0[POLICY_YEAR],COUNTA(surr_charge_sch_0[POLICY_YEAR]))),INDEX(surr_charge_sch_0[SURRENDER_CHARGE_PERCENT],MATCH(D481, surr_charge_sch_0[POLICY_YEAR])),INDEX(surr_charge_sch_0[SURRENDER_CHARGE_PERCENT],COUNTA(surr_charge_sch_0[SURRENDER_CHARGE_PERCENT])))</f>
        <v>0</v>
      </c>
      <c r="P481">
        <f t="shared" si="103"/>
        <v>0</v>
      </c>
      <c r="Q481">
        <f t="shared" si="104"/>
        <v>548.45475997695905</v>
      </c>
      <c r="R481">
        <f t="shared" si="105"/>
        <v>0</v>
      </c>
      <c r="S481">
        <f t="shared" si="106"/>
        <v>548.45475997695905</v>
      </c>
      <c r="T481">
        <f t="shared" si="107"/>
        <v>104.13688983302552</v>
      </c>
      <c r="U481">
        <f t="shared" si="108"/>
        <v>76484.734892077075</v>
      </c>
      <c r="V481">
        <f t="shared" si="109"/>
        <v>4417.7963569896965</v>
      </c>
      <c r="W481">
        <f t="shared" si="110"/>
        <v>81006.668138899797</v>
      </c>
      <c r="X481">
        <f t="shared" si="111"/>
        <v>96310.79063983573</v>
      </c>
    </row>
    <row r="482" spans="1:24" x14ac:dyDescent="0.3">
      <c r="A482">
        <v>480</v>
      </c>
      <c r="B482">
        <f>IF(A482&gt;0,EOMONTH(B481,1),INDEX(extract[VALUATION_DATE], 1))</f>
        <v>59901</v>
      </c>
      <c r="C482">
        <f>IF(A482=0,DAYS360(INDEX(extract[ISSUE_DATE], 1),B482)/30,C481+1)</f>
        <v>498</v>
      </c>
      <c r="D482">
        <f t="shared" si="98"/>
        <v>42</v>
      </c>
      <c r="E482">
        <f>INDEX(extract[ISSUE_AGE], 1)+D482-1</f>
        <v>89</v>
      </c>
      <c r="F482">
        <f>INDEX(mortality_0[PROBABILITY],MATCH(E482, mortality_0[AGE]))</f>
        <v>0.119098</v>
      </c>
      <c r="G482">
        <f t="shared" si="99"/>
        <v>1.0511769141092198E-2</v>
      </c>
      <c r="H482">
        <f>INDEX(valuation_rate_0[rate],0+1)</f>
        <v>4.2500000000000003E-2</v>
      </c>
      <c r="I482">
        <f t="shared" si="100"/>
        <v>0.1892158243529497</v>
      </c>
      <c r="J482">
        <f>IF(A482&gt;0,J481+L481-M481-N481,INDEX(extract[FUND_VALUE], 1))</f>
        <v>543.14449428314356</v>
      </c>
      <c r="K482">
        <f>IF((B482&lt;INDEX(extract[GUARANTEE_END], 1)),INDEX(extract[CURRENT_RATE], 1),INDEX(extract[MINIMUM_RATE], 1))</f>
        <v>0.01</v>
      </c>
      <c r="L482">
        <f t="shared" si="101"/>
        <v>0.45055905960513876</v>
      </c>
      <c r="M482">
        <f t="shared" si="102"/>
        <v>5.7094095341596756</v>
      </c>
      <c r="N482">
        <f>IF((A482=0),INDEX(extract[AVAILABLE_FPWD], 1),(IF(MOD(C482, 12)=0,J482*INDEX(extract[FREE_PWD_PERCENT], 1),0)))</f>
        <v>0</v>
      </c>
      <c r="O482">
        <f>IF((D482&lt;=INDEX(surr_charge_sch_0[POLICY_YEAR],COUNTA(surr_charge_sch_0[POLICY_YEAR]))),INDEX(surr_charge_sch_0[SURRENDER_CHARGE_PERCENT],MATCH(D482, surr_charge_sch_0[POLICY_YEAR])),INDEX(surr_charge_sch_0[SURRENDER_CHARGE_PERCENT],COUNTA(surr_charge_sch_0[SURRENDER_CHARGE_PERCENT])))</f>
        <v>0</v>
      </c>
      <c r="P482">
        <f t="shared" si="103"/>
        <v>0</v>
      </c>
      <c r="Q482">
        <f t="shared" si="104"/>
        <v>543.14449428314356</v>
      </c>
      <c r="R482">
        <f t="shared" si="105"/>
        <v>0</v>
      </c>
      <c r="S482">
        <f t="shared" si="106"/>
        <v>543.14449428314356</v>
      </c>
      <c r="T482">
        <f t="shared" si="107"/>
        <v>102.77153322855098</v>
      </c>
      <c r="U482">
        <f t="shared" si="108"/>
        <v>76484.734892077075</v>
      </c>
      <c r="V482">
        <f t="shared" si="109"/>
        <v>4418.8910199346928</v>
      </c>
      <c r="W482">
        <f t="shared" si="110"/>
        <v>81006.397445240305</v>
      </c>
      <c r="X482">
        <f t="shared" si="111"/>
        <v>96310.79063983573</v>
      </c>
    </row>
    <row r="483" spans="1:24" x14ac:dyDescent="0.3">
      <c r="A483">
        <v>481</v>
      </c>
      <c r="B483">
        <f>IF(A483&gt;0,EOMONTH(B482,1),INDEX(extract[VALUATION_DATE], 1))</f>
        <v>59932</v>
      </c>
      <c r="C483">
        <f>IF(A483=0,DAYS360(INDEX(extract[ISSUE_DATE], 1),B483)/30,C482+1)</f>
        <v>499</v>
      </c>
      <c r="D483">
        <f t="shared" si="98"/>
        <v>42</v>
      </c>
      <c r="E483">
        <f>INDEX(extract[ISSUE_AGE], 1)+D483-1</f>
        <v>89</v>
      </c>
      <c r="F483">
        <f>INDEX(mortality_0[PROBABILITY],MATCH(E483, mortality_0[AGE]))</f>
        <v>0.119098</v>
      </c>
      <c r="G483">
        <f t="shared" si="99"/>
        <v>1.0511769141092198E-2</v>
      </c>
      <c r="H483">
        <f>INDEX(valuation_rate_0[rate],0+1)</f>
        <v>4.2500000000000003E-2</v>
      </c>
      <c r="I483">
        <f t="shared" si="100"/>
        <v>0.18856067124286024</v>
      </c>
      <c r="J483">
        <f>IF(A483&gt;0,J482+L482-M482-N482,INDEX(extract[FUND_VALUE], 1))</f>
        <v>537.88564380858895</v>
      </c>
      <c r="K483">
        <f>IF((B483&lt;INDEX(extract[GUARANTEE_END], 1)),INDEX(extract[CURRENT_RATE], 1),INDEX(extract[MINIMUM_RATE], 1))</f>
        <v>0.01</v>
      </c>
      <c r="L483">
        <f t="shared" si="101"/>
        <v>0.44619664269884834</v>
      </c>
      <c r="M483">
        <f t="shared" si="102"/>
        <v>5.6541297120236349</v>
      </c>
      <c r="N483">
        <f>IF((A483=0),INDEX(extract[AVAILABLE_FPWD], 1),(IF(MOD(C483, 12)=0,J483*INDEX(extract[FREE_PWD_PERCENT], 1),0)))</f>
        <v>0</v>
      </c>
      <c r="O483">
        <f>IF((D483&lt;=INDEX(surr_charge_sch_0[POLICY_YEAR],COUNTA(surr_charge_sch_0[POLICY_YEAR]))),INDEX(surr_charge_sch_0[SURRENDER_CHARGE_PERCENT],MATCH(D483, surr_charge_sch_0[POLICY_YEAR])),INDEX(surr_charge_sch_0[SURRENDER_CHARGE_PERCENT],COUNTA(surr_charge_sch_0[SURRENDER_CHARGE_PERCENT])))</f>
        <v>0</v>
      </c>
      <c r="P483">
        <f t="shared" si="103"/>
        <v>0</v>
      </c>
      <c r="Q483">
        <f t="shared" si="104"/>
        <v>537.88564380858895</v>
      </c>
      <c r="R483">
        <f t="shared" si="105"/>
        <v>0</v>
      </c>
      <c r="S483">
        <f t="shared" si="106"/>
        <v>537.88564380858895</v>
      </c>
      <c r="T483">
        <f t="shared" si="107"/>
        <v>101.42407804844557</v>
      </c>
      <c r="U483">
        <f t="shared" si="108"/>
        <v>76484.734892077075</v>
      </c>
      <c r="V483">
        <f t="shared" si="109"/>
        <v>4419.9713305662672</v>
      </c>
      <c r="W483">
        <f t="shared" si="110"/>
        <v>81006.130300691788</v>
      </c>
      <c r="X483">
        <f t="shared" si="111"/>
        <v>96310.79063983573</v>
      </c>
    </row>
    <row r="484" spans="1:24" x14ac:dyDescent="0.3">
      <c r="A484">
        <v>482</v>
      </c>
      <c r="B484">
        <f>IF(A484&gt;0,EOMONTH(B483,1),INDEX(extract[VALUATION_DATE], 1))</f>
        <v>59961</v>
      </c>
      <c r="C484">
        <f>IF(A484=0,DAYS360(INDEX(extract[ISSUE_DATE], 1),B484)/30,C483+1)</f>
        <v>500</v>
      </c>
      <c r="D484">
        <f t="shared" si="98"/>
        <v>42</v>
      </c>
      <c r="E484">
        <f>INDEX(extract[ISSUE_AGE], 1)+D484-1</f>
        <v>89</v>
      </c>
      <c r="F484">
        <f>INDEX(mortality_0[PROBABILITY],MATCH(E484, mortality_0[AGE]))</f>
        <v>0.119098</v>
      </c>
      <c r="G484">
        <f t="shared" si="99"/>
        <v>1.0511769141092198E-2</v>
      </c>
      <c r="H484">
        <f>INDEX(valuation_rate_0[rate],0+1)</f>
        <v>4.2500000000000003E-2</v>
      </c>
      <c r="I484">
        <f t="shared" si="100"/>
        <v>0.18790778657727922</v>
      </c>
      <c r="J484">
        <f>IF(A484&gt;0,J483+L483-M483-N483,INDEX(extract[FUND_VALUE], 1))</f>
        <v>532.67771073926417</v>
      </c>
      <c r="K484">
        <f>IF((B484&lt;INDEX(extract[GUARANTEE_END], 1)),INDEX(extract[CURRENT_RATE], 1),INDEX(extract[MINIMUM_RATE], 1))</f>
        <v>0.01</v>
      </c>
      <c r="L484">
        <f t="shared" si="101"/>
        <v>0.44187646372087963</v>
      </c>
      <c r="M484">
        <f t="shared" si="102"/>
        <v>5.5993851218966331</v>
      </c>
      <c r="N484">
        <f>IF((A484=0),INDEX(extract[AVAILABLE_FPWD], 1),(IF(MOD(C484, 12)=0,J484*INDEX(extract[FREE_PWD_PERCENT], 1),0)))</f>
        <v>0</v>
      </c>
      <c r="O484">
        <f>IF((D484&lt;=INDEX(surr_charge_sch_0[POLICY_YEAR],COUNTA(surr_charge_sch_0[POLICY_YEAR]))),INDEX(surr_charge_sch_0[SURRENDER_CHARGE_PERCENT],MATCH(D484, surr_charge_sch_0[POLICY_YEAR])),INDEX(surr_charge_sch_0[SURRENDER_CHARGE_PERCENT],COUNTA(surr_charge_sch_0[SURRENDER_CHARGE_PERCENT])))</f>
        <v>0</v>
      </c>
      <c r="P484">
        <f t="shared" si="103"/>
        <v>0</v>
      </c>
      <c r="Q484">
        <f t="shared" si="104"/>
        <v>532.67771073926417</v>
      </c>
      <c r="R484">
        <f t="shared" si="105"/>
        <v>0</v>
      </c>
      <c r="S484">
        <f t="shared" si="106"/>
        <v>532.67771073926417</v>
      </c>
      <c r="T484">
        <f t="shared" si="107"/>
        <v>100.09428958406733</v>
      </c>
      <c r="U484">
        <f t="shared" si="108"/>
        <v>76484.734892077075</v>
      </c>
      <c r="V484">
        <f t="shared" si="109"/>
        <v>4421.0374770600602</v>
      </c>
      <c r="W484">
        <f t="shared" si="110"/>
        <v>81005.866658721206</v>
      </c>
      <c r="X484">
        <f t="shared" si="111"/>
        <v>96310.79063983573</v>
      </c>
    </row>
    <row r="485" spans="1:24" x14ac:dyDescent="0.3">
      <c r="A485">
        <v>483</v>
      </c>
      <c r="B485">
        <f>IF(A485&gt;0,EOMONTH(B484,1),INDEX(extract[VALUATION_DATE], 1))</f>
        <v>59992</v>
      </c>
      <c r="C485">
        <f>IF(A485=0,DAYS360(INDEX(extract[ISSUE_DATE], 1),B485)/30,C484+1)</f>
        <v>501</v>
      </c>
      <c r="D485">
        <f t="shared" si="98"/>
        <v>42</v>
      </c>
      <c r="E485">
        <f>INDEX(extract[ISSUE_AGE], 1)+D485-1</f>
        <v>89</v>
      </c>
      <c r="F485">
        <f>INDEX(mortality_0[PROBABILITY],MATCH(E485, mortality_0[AGE]))</f>
        <v>0.119098</v>
      </c>
      <c r="G485">
        <f t="shared" si="99"/>
        <v>1.0511769141092198E-2</v>
      </c>
      <c r="H485">
        <f>INDEX(valuation_rate_0[rate],0+1)</f>
        <v>4.2500000000000003E-2</v>
      </c>
      <c r="I485">
        <f t="shared" si="100"/>
        <v>0.18725716250179761</v>
      </c>
      <c r="J485">
        <f>IF(A485&gt;0,J484+L484-M484-N484,INDEX(extract[FUND_VALUE], 1))</f>
        <v>527.52020208108843</v>
      </c>
      <c r="K485">
        <f>IF((B485&lt;INDEX(extract[GUARANTEE_END], 1)),INDEX(extract[CURRENT_RATE], 1),INDEX(extract[MINIMUM_RATE], 1))</f>
        <v>0.01</v>
      </c>
      <c r="L485">
        <f t="shared" si="101"/>
        <v>0.43759811371385254</v>
      </c>
      <c r="M485">
        <f t="shared" si="102"/>
        <v>5.5451705815387058</v>
      </c>
      <c r="N485">
        <f>IF((A485=0),INDEX(extract[AVAILABLE_FPWD], 1),(IF(MOD(C485, 12)=0,J485*INDEX(extract[FREE_PWD_PERCENT], 1),0)))</f>
        <v>0</v>
      </c>
      <c r="O485">
        <f>IF((D485&lt;=INDEX(surr_charge_sch_0[POLICY_YEAR],COUNTA(surr_charge_sch_0[POLICY_YEAR]))),INDEX(surr_charge_sch_0[SURRENDER_CHARGE_PERCENT],MATCH(D485, surr_charge_sch_0[POLICY_YEAR])),INDEX(surr_charge_sch_0[SURRENDER_CHARGE_PERCENT],COUNTA(surr_charge_sch_0[SURRENDER_CHARGE_PERCENT])))</f>
        <v>0</v>
      </c>
      <c r="P485">
        <f t="shared" si="103"/>
        <v>0</v>
      </c>
      <c r="Q485">
        <f t="shared" si="104"/>
        <v>527.52020208108843</v>
      </c>
      <c r="R485">
        <f t="shared" si="105"/>
        <v>0</v>
      </c>
      <c r="S485">
        <f t="shared" si="106"/>
        <v>527.52020208108843</v>
      </c>
      <c r="T485">
        <f t="shared" si="107"/>
        <v>98.781936204079486</v>
      </c>
      <c r="U485">
        <f t="shared" si="108"/>
        <v>76484.734892077075</v>
      </c>
      <c r="V485">
        <f t="shared" si="109"/>
        <v>4422.0896451245098</v>
      </c>
      <c r="W485">
        <f t="shared" si="110"/>
        <v>81005.606473405656</v>
      </c>
      <c r="X485">
        <f t="shared" si="111"/>
        <v>96310.79063983573</v>
      </c>
    </row>
    <row r="486" spans="1:24" x14ac:dyDescent="0.3">
      <c r="A486">
        <v>484</v>
      </c>
      <c r="B486">
        <f>IF(A486&gt;0,EOMONTH(B485,1),INDEX(extract[VALUATION_DATE], 1))</f>
        <v>60022</v>
      </c>
      <c r="C486">
        <f>IF(A486=0,DAYS360(INDEX(extract[ISSUE_DATE], 1),B486)/30,C485+1)</f>
        <v>502</v>
      </c>
      <c r="D486">
        <f t="shared" si="98"/>
        <v>42</v>
      </c>
      <c r="E486">
        <f>INDEX(extract[ISSUE_AGE], 1)+D486-1</f>
        <v>89</v>
      </c>
      <c r="F486">
        <f>INDEX(mortality_0[PROBABILITY],MATCH(E486, mortality_0[AGE]))</f>
        <v>0.119098</v>
      </c>
      <c r="G486">
        <f t="shared" si="99"/>
        <v>1.0511769141092198E-2</v>
      </c>
      <c r="H486">
        <f>INDEX(valuation_rate_0[rate],0+1)</f>
        <v>4.2500000000000003E-2</v>
      </c>
      <c r="I486">
        <f t="shared" si="100"/>
        <v>0.18660879118920201</v>
      </c>
      <c r="J486">
        <f>IF(A486&gt;0,J485+L485-M485-N485,INDEX(extract[FUND_VALUE], 1))</f>
        <v>522.41262961326356</v>
      </c>
      <c r="K486">
        <f>IF((B486&lt;INDEX(extract[GUARANTEE_END], 1)),INDEX(extract[CURRENT_RATE], 1),INDEX(extract[MINIMUM_RATE], 1))</f>
        <v>0.01</v>
      </c>
      <c r="L486">
        <f t="shared" si="101"/>
        <v>0.4333611876800067</v>
      </c>
      <c r="M486">
        <f t="shared" si="102"/>
        <v>5.491480958885532</v>
      </c>
      <c r="N486">
        <f>IF((A486=0),INDEX(extract[AVAILABLE_FPWD], 1),(IF(MOD(C486, 12)=0,J486*INDEX(extract[FREE_PWD_PERCENT], 1),0)))</f>
        <v>0</v>
      </c>
      <c r="O486">
        <f>IF((D486&lt;=INDEX(surr_charge_sch_0[POLICY_YEAR],COUNTA(surr_charge_sch_0[POLICY_YEAR]))),INDEX(surr_charge_sch_0[SURRENDER_CHARGE_PERCENT],MATCH(D486, surr_charge_sch_0[POLICY_YEAR])),INDEX(surr_charge_sch_0[SURRENDER_CHARGE_PERCENT],COUNTA(surr_charge_sch_0[SURRENDER_CHARGE_PERCENT])))</f>
        <v>0</v>
      </c>
      <c r="P486">
        <f t="shared" si="103"/>
        <v>0</v>
      </c>
      <c r="Q486">
        <f t="shared" si="104"/>
        <v>522.41262961326356</v>
      </c>
      <c r="R486">
        <f t="shared" si="105"/>
        <v>0</v>
      </c>
      <c r="S486">
        <f t="shared" si="106"/>
        <v>522.41262961326356</v>
      </c>
      <c r="T486">
        <f t="shared" si="107"/>
        <v>97.486789314103433</v>
      </c>
      <c r="U486">
        <f t="shared" si="108"/>
        <v>76484.734892077075</v>
      </c>
      <c r="V486">
        <f t="shared" si="109"/>
        <v>4423.1280180331969</v>
      </c>
      <c r="W486">
        <f t="shared" si="110"/>
        <v>81005.349699424376</v>
      </c>
      <c r="X486">
        <f t="shared" si="111"/>
        <v>96310.79063983573</v>
      </c>
    </row>
    <row r="487" spans="1:24" x14ac:dyDescent="0.3">
      <c r="A487">
        <v>485</v>
      </c>
      <c r="B487">
        <f>IF(A487&gt;0,EOMONTH(B486,1),INDEX(extract[VALUATION_DATE], 1))</f>
        <v>60053</v>
      </c>
      <c r="C487">
        <f>IF(A487=0,DAYS360(INDEX(extract[ISSUE_DATE], 1),B487)/30,C486+1)</f>
        <v>503</v>
      </c>
      <c r="D487">
        <f t="shared" si="98"/>
        <v>42</v>
      </c>
      <c r="E487">
        <f>INDEX(extract[ISSUE_AGE], 1)+D487-1</f>
        <v>89</v>
      </c>
      <c r="F487">
        <f>INDEX(mortality_0[PROBABILITY],MATCH(E487, mortality_0[AGE]))</f>
        <v>0.119098</v>
      </c>
      <c r="G487">
        <f t="shared" si="99"/>
        <v>1.0511769141092198E-2</v>
      </c>
      <c r="H487">
        <f>INDEX(valuation_rate_0[rate],0+1)</f>
        <v>4.2500000000000003E-2</v>
      </c>
      <c r="I487">
        <f t="shared" si="100"/>
        <v>0.18596266483938051</v>
      </c>
      <c r="J487">
        <f>IF(A487&gt;0,J486+L486-M486-N486,INDEX(extract[FUND_VALUE], 1))</f>
        <v>517.35450984205806</v>
      </c>
      <c r="K487">
        <f>IF((B487&lt;INDEX(extract[GUARANTEE_END], 1)),INDEX(extract[CURRENT_RATE], 1),INDEX(extract[MINIMUM_RATE], 1))</f>
        <v>0.01</v>
      </c>
      <c r="L487">
        <f t="shared" si="101"/>
        <v>0.42916528454286385</v>
      </c>
      <c r="M487">
        <f t="shared" si="102"/>
        <v>5.438311171562626</v>
      </c>
      <c r="N487">
        <f>IF((A487=0),INDEX(extract[AVAILABLE_FPWD], 1),(IF(MOD(C487, 12)=0,J487*INDEX(extract[FREE_PWD_PERCENT], 1),0)))</f>
        <v>0</v>
      </c>
      <c r="O487">
        <f>IF((D487&lt;=INDEX(surr_charge_sch_0[POLICY_YEAR],COUNTA(surr_charge_sch_0[POLICY_YEAR]))),INDEX(surr_charge_sch_0[SURRENDER_CHARGE_PERCENT],MATCH(D487, surr_charge_sch_0[POLICY_YEAR])),INDEX(surr_charge_sch_0[SURRENDER_CHARGE_PERCENT],COUNTA(surr_charge_sch_0[SURRENDER_CHARGE_PERCENT])))</f>
        <v>0</v>
      </c>
      <c r="P487">
        <f t="shared" si="103"/>
        <v>0</v>
      </c>
      <c r="Q487">
        <f t="shared" si="104"/>
        <v>517.35450984205806</v>
      </c>
      <c r="R487">
        <f t="shared" si="105"/>
        <v>0</v>
      </c>
      <c r="S487">
        <f t="shared" si="106"/>
        <v>517.35450984205806</v>
      </c>
      <c r="T487">
        <f t="shared" si="107"/>
        <v>96.208623316900628</v>
      </c>
      <c r="U487">
        <f t="shared" si="108"/>
        <v>76484.734892077075</v>
      </c>
      <c r="V487">
        <f t="shared" si="109"/>
        <v>4424.1527766567733</v>
      </c>
      <c r="W487">
        <f t="shared" si="110"/>
        <v>81005.096292050745</v>
      </c>
      <c r="X487">
        <f t="shared" si="111"/>
        <v>96310.79063983573</v>
      </c>
    </row>
    <row r="488" spans="1:24" x14ac:dyDescent="0.3">
      <c r="A488">
        <v>486</v>
      </c>
      <c r="B488">
        <f>IF(A488&gt;0,EOMONTH(B487,1),INDEX(extract[VALUATION_DATE], 1))</f>
        <v>60083</v>
      </c>
      <c r="C488">
        <f>IF(A488=0,DAYS360(INDEX(extract[ISSUE_DATE], 1),B488)/30,C487+1)</f>
        <v>504</v>
      </c>
      <c r="D488">
        <f t="shared" si="98"/>
        <v>43</v>
      </c>
      <c r="E488">
        <f>INDEX(extract[ISSUE_AGE], 1)+D488-1</f>
        <v>90</v>
      </c>
      <c r="F488">
        <f>INDEX(mortality_0[PROBABILITY],MATCH(E488, mortality_0[AGE]))</f>
        <v>0.12892600000000001</v>
      </c>
      <c r="G488">
        <f t="shared" si="99"/>
        <v>1.1436462900272004E-2</v>
      </c>
      <c r="H488">
        <f>INDEX(valuation_rate_0[rate],0+1)</f>
        <v>4.2500000000000003E-2</v>
      </c>
      <c r="I488">
        <f t="shared" si="100"/>
        <v>0.18531877567922875</v>
      </c>
      <c r="J488">
        <f>IF(A488&gt;0,J487+L487-M487-N487,INDEX(extract[FUND_VALUE], 1))</f>
        <v>512.34536395503824</v>
      </c>
      <c r="K488">
        <f>IF((B488&lt;INDEX(extract[GUARANTEE_END], 1)),INDEX(extract[CURRENT_RATE], 1),INDEX(extract[MINIMUM_RATE], 1))</f>
        <v>0.01</v>
      </c>
      <c r="L488">
        <f t="shared" si="101"/>
        <v>0.42501000710926062</v>
      </c>
      <c r="M488">
        <f t="shared" si="102"/>
        <v>5.859418746998152</v>
      </c>
      <c r="N488">
        <f>IF((A488=0),INDEX(extract[AVAILABLE_FPWD], 1),(IF(MOD(C488, 12)=0,J488*INDEX(extract[FREE_PWD_PERCENT], 1),0)))</f>
        <v>51.234536395503824</v>
      </c>
      <c r="O488">
        <f>IF((D488&lt;=INDEX(surr_charge_sch_0[POLICY_YEAR],COUNTA(surr_charge_sch_0[POLICY_YEAR]))),INDEX(surr_charge_sch_0[SURRENDER_CHARGE_PERCENT],MATCH(D488, surr_charge_sch_0[POLICY_YEAR])),INDEX(surr_charge_sch_0[SURRENDER_CHARGE_PERCENT],COUNTA(surr_charge_sch_0[SURRENDER_CHARGE_PERCENT])))</f>
        <v>0</v>
      </c>
      <c r="P488">
        <f t="shared" si="103"/>
        <v>51.234536395503824</v>
      </c>
      <c r="Q488">
        <f t="shared" si="104"/>
        <v>461.11082755953441</v>
      </c>
      <c r="R488">
        <f t="shared" si="105"/>
        <v>0</v>
      </c>
      <c r="S488">
        <f t="shared" si="106"/>
        <v>512.34536395503824</v>
      </c>
      <c r="T488">
        <f t="shared" si="107"/>
        <v>94.947215573076548</v>
      </c>
      <c r="U488">
        <f t="shared" si="108"/>
        <v>76484.734892077075</v>
      </c>
      <c r="V488">
        <f t="shared" si="109"/>
        <v>4425.1640994944628</v>
      </c>
      <c r="W488">
        <f t="shared" si="110"/>
        <v>81004.846207144612</v>
      </c>
      <c r="X488">
        <f t="shared" si="111"/>
        <v>96310.79063983573</v>
      </c>
    </row>
    <row r="489" spans="1:24" x14ac:dyDescent="0.3">
      <c r="A489">
        <v>487</v>
      </c>
      <c r="B489">
        <f>IF(A489&gt;0,EOMONTH(B488,1),INDEX(extract[VALUATION_DATE], 1))</f>
        <v>60114</v>
      </c>
      <c r="C489">
        <f>IF(A489=0,DAYS360(INDEX(extract[ISSUE_DATE], 1),B489)/30,C488+1)</f>
        <v>505</v>
      </c>
      <c r="D489">
        <f t="shared" si="98"/>
        <v>43</v>
      </c>
      <c r="E489">
        <f>INDEX(extract[ISSUE_AGE], 1)+D489-1</f>
        <v>90</v>
      </c>
      <c r="F489">
        <f>INDEX(mortality_0[PROBABILITY],MATCH(E489, mortality_0[AGE]))</f>
        <v>0.12892600000000001</v>
      </c>
      <c r="G489">
        <f t="shared" si="99"/>
        <v>1.1436462900272004E-2</v>
      </c>
      <c r="H489">
        <f>INDEX(valuation_rate_0[rate],0+1)</f>
        <v>4.2500000000000003E-2</v>
      </c>
      <c r="I489">
        <f t="shared" si="100"/>
        <v>0.18467711596255651</v>
      </c>
      <c r="J489">
        <f>IF(A489&gt;0,J488+L488-M488-N488,INDEX(extract[FUND_VALUE], 1))</f>
        <v>455.67641881964551</v>
      </c>
      <c r="K489">
        <f>IF((B489&lt;INDEX(extract[GUARANTEE_END], 1)),INDEX(extract[CURRENT_RATE], 1),INDEX(extract[MINIMUM_RATE], 1))</f>
        <v>0.01</v>
      </c>
      <c r="L489">
        <f t="shared" si="101"/>
        <v>0.37800095721966082</v>
      </c>
      <c r="M489">
        <f t="shared" si="102"/>
        <v>5.2113264583596832</v>
      </c>
      <c r="N489">
        <f>IF((A489=0),INDEX(extract[AVAILABLE_FPWD], 1),(IF(MOD(C489, 12)=0,J489*INDEX(extract[FREE_PWD_PERCENT], 1),0)))</f>
        <v>0</v>
      </c>
      <c r="O489">
        <f>IF((D489&lt;=INDEX(surr_charge_sch_0[POLICY_YEAR],COUNTA(surr_charge_sch_0[POLICY_YEAR]))),INDEX(surr_charge_sch_0[SURRENDER_CHARGE_PERCENT],MATCH(D489, surr_charge_sch_0[POLICY_YEAR])),INDEX(surr_charge_sch_0[SURRENDER_CHARGE_PERCENT],COUNTA(surr_charge_sch_0[SURRENDER_CHARGE_PERCENT])))</f>
        <v>0</v>
      </c>
      <c r="P489">
        <f t="shared" si="103"/>
        <v>0</v>
      </c>
      <c r="Q489">
        <f t="shared" si="104"/>
        <v>455.67641881964551</v>
      </c>
      <c r="R489">
        <f t="shared" si="105"/>
        <v>0</v>
      </c>
      <c r="S489">
        <f t="shared" si="106"/>
        <v>455.67641881964551</v>
      </c>
      <c r="T489">
        <f t="shared" si="107"/>
        <v>84.153006839758135</v>
      </c>
      <c r="U489">
        <f t="shared" si="108"/>
        <v>76494.229613634379</v>
      </c>
      <c r="V489">
        <f t="shared" si="109"/>
        <v>4426.249959802848</v>
      </c>
      <c r="W489">
        <f t="shared" si="110"/>
        <v>81004.632580276986</v>
      </c>
      <c r="X489">
        <f t="shared" si="111"/>
        <v>96310.79063983573</v>
      </c>
    </row>
    <row r="490" spans="1:24" x14ac:dyDescent="0.3">
      <c r="A490">
        <v>488</v>
      </c>
      <c r="B490">
        <f>IF(A490&gt;0,EOMONTH(B489,1),INDEX(extract[VALUATION_DATE], 1))</f>
        <v>60145</v>
      </c>
      <c r="C490">
        <f>IF(A490=0,DAYS360(INDEX(extract[ISSUE_DATE], 1),B490)/30,C489+1)</f>
        <v>506</v>
      </c>
      <c r="D490">
        <f t="shared" si="98"/>
        <v>43</v>
      </c>
      <c r="E490">
        <f>INDEX(extract[ISSUE_AGE], 1)+D490-1</f>
        <v>90</v>
      </c>
      <c r="F490">
        <f>INDEX(mortality_0[PROBABILITY],MATCH(E490, mortality_0[AGE]))</f>
        <v>0.12892600000000001</v>
      </c>
      <c r="G490">
        <f t="shared" si="99"/>
        <v>1.1436462900272004E-2</v>
      </c>
      <c r="H490">
        <f>INDEX(valuation_rate_0[rate],0+1)</f>
        <v>4.2500000000000003E-2</v>
      </c>
      <c r="I490">
        <f t="shared" si="100"/>
        <v>0.18403767796999448</v>
      </c>
      <c r="J490">
        <f>IF(A490&gt;0,J489+L489-M489-N489,INDEX(extract[FUND_VALUE], 1))</f>
        <v>450.84309331850551</v>
      </c>
      <c r="K490">
        <f>IF((B490&lt;INDEX(extract[GUARANTEE_END], 1)),INDEX(extract[CURRENT_RATE], 1),INDEX(extract[MINIMUM_RATE], 1))</f>
        <v>0.01</v>
      </c>
      <c r="L490">
        <f t="shared" si="101"/>
        <v>0.37399152949742392</v>
      </c>
      <c r="M490">
        <f t="shared" si="102"/>
        <v>5.156050310580957</v>
      </c>
      <c r="N490">
        <f>IF((A490=0),INDEX(extract[AVAILABLE_FPWD], 1),(IF(MOD(C490, 12)=0,J490*INDEX(extract[FREE_PWD_PERCENT], 1),0)))</f>
        <v>0</v>
      </c>
      <c r="O490">
        <f>IF((D490&lt;=INDEX(surr_charge_sch_0[POLICY_YEAR],COUNTA(surr_charge_sch_0[POLICY_YEAR]))),INDEX(surr_charge_sch_0[SURRENDER_CHARGE_PERCENT],MATCH(D490, surr_charge_sch_0[POLICY_YEAR])),INDEX(surr_charge_sch_0[SURRENDER_CHARGE_PERCENT],COUNTA(surr_charge_sch_0[SURRENDER_CHARGE_PERCENT])))</f>
        <v>0</v>
      </c>
      <c r="P490">
        <f t="shared" si="103"/>
        <v>0</v>
      </c>
      <c r="Q490">
        <f t="shared" si="104"/>
        <v>450.84309331850551</v>
      </c>
      <c r="R490">
        <f t="shared" si="105"/>
        <v>0</v>
      </c>
      <c r="S490">
        <f t="shared" si="106"/>
        <v>450.84309331850551</v>
      </c>
      <c r="T490">
        <f t="shared" si="107"/>
        <v>82.972116023147294</v>
      </c>
      <c r="U490">
        <f t="shared" si="108"/>
        <v>76494.229613634379</v>
      </c>
      <c r="V490">
        <f t="shared" si="109"/>
        <v>4427.2123725435176</v>
      </c>
      <c r="W490">
        <f t="shared" si="110"/>
        <v>81004.414102201044</v>
      </c>
      <c r="X490">
        <f t="shared" si="111"/>
        <v>96310.79063983573</v>
      </c>
    </row>
    <row r="491" spans="1:24" x14ac:dyDescent="0.3">
      <c r="A491">
        <v>489</v>
      </c>
      <c r="B491">
        <f>IF(A491&gt;0,EOMONTH(B490,1),INDEX(extract[VALUATION_DATE], 1))</f>
        <v>60175</v>
      </c>
      <c r="C491">
        <f>IF(A491=0,DAYS360(INDEX(extract[ISSUE_DATE], 1),B491)/30,C490+1)</f>
        <v>507</v>
      </c>
      <c r="D491">
        <f t="shared" si="98"/>
        <v>43</v>
      </c>
      <c r="E491">
        <f>INDEX(extract[ISSUE_AGE], 1)+D491-1</f>
        <v>90</v>
      </c>
      <c r="F491">
        <f>INDEX(mortality_0[PROBABILITY],MATCH(E491, mortality_0[AGE]))</f>
        <v>0.12892600000000001</v>
      </c>
      <c r="G491">
        <f t="shared" si="99"/>
        <v>1.1436462900272004E-2</v>
      </c>
      <c r="H491">
        <f>INDEX(valuation_rate_0[rate],0+1)</f>
        <v>4.2500000000000003E-2</v>
      </c>
      <c r="I491">
        <f t="shared" si="100"/>
        <v>0.1834004540089014</v>
      </c>
      <c r="J491">
        <f>IF(A491&gt;0,J490+L490-M490-N490,INDEX(extract[FUND_VALUE], 1))</f>
        <v>446.06103453742196</v>
      </c>
      <c r="K491">
        <f>IF((B491&lt;INDEX(extract[GUARANTEE_END], 1)),INDEX(extract[CURRENT_RATE], 1),INDEX(extract[MINIMUM_RATE], 1))</f>
        <v>0.01</v>
      </c>
      <c r="L491">
        <f t="shared" si="101"/>
        <v>0.37002462947347137</v>
      </c>
      <c r="M491">
        <f t="shared" si="102"/>
        <v>5.101360472744175</v>
      </c>
      <c r="N491">
        <f>IF((A491=0),INDEX(extract[AVAILABLE_FPWD], 1),(IF(MOD(C491, 12)=0,J491*INDEX(extract[FREE_PWD_PERCENT], 1),0)))</f>
        <v>0</v>
      </c>
      <c r="O491">
        <f>IF((D491&lt;=INDEX(surr_charge_sch_0[POLICY_YEAR],COUNTA(surr_charge_sch_0[POLICY_YEAR]))),INDEX(surr_charge_sch_0[SURRENDER_CHARGE_PERCENT],MATCH(D491, surr_charge_sch_0[POLICY_YEAR])),INDEX(surr_charge_sch_0[SURRENDER_CHARGE_PERCENT],COUNTA(surr_charge_sch_0[SURRENDER_CHARGE_PERCENT])))</f>
        <v>0</v>
      </c>
      <c r="P491">
        <f t="shared" si="103"/>
        <v>0</v>
      </c>
      <c r="Q491">
        <f t="shared" si="104"/>
        <v>446.06103453742196</v>
      </c>
      <c r="R491">
        <f t="shared" si="105"/>
        <v>0</v>
      </c>
      <c r="S491">
        <f t="shared" si="106"/>
        <v>446.06103453742196</v>
      </c>
      <c r="T491">
        <f t="shared" si="107"/>
        <v>81.807796249843435</v>
      </c>
      <c r="U491">
        <f t="shared" si="108"/>
        <v>76494.229613634379</v>
      </c>
      <c r="V491">
        <f t="shared" si="109"/>
        <v>4428.1612800701732</v>
      </c>
      <c r="W491">
        <f t="shared" si="110"/>
        <v>81004.198689954399</v>
      </c>
      <c r="X491">
        <f t="shared" si="111"/>
        <v>96310.79063983573</v>
      </c>
    </row>
    <row r="492" spans="1:24" x14ac:dyDescent="0.3">
      <c r="A492">
        <v>490</v>
      </c>
      <c r="B492">
        <f>IF(A492&gt;0,EOMONTH(B491,1),INDEX(extract[VALUATION_DATE], 1))</f>
        <v>60206</v>
      </c>
      <c r="C492">
        <f>IF(A492=0,DAYS360(INDEX(extract[ISSUE_DATE], 1),B492)/30,C491+1)</f>
        <v>508</v>
      </c>
      <c r="D492">
        <f t="shared" si="98"/>
        <v>43</v>
      </c>
      <c r="E492">
        <f>INDEX(extract[ISSUE_AGE], 1)+D492-1</f>
        <v>90</v>
      </c>
      <c r="F492">
        <f>INDEX(mortality_0[PROBABILITY],MATCH(E492, mortality_0[AGE]))</f>
        <v>0.12892600000000001</v>
      </c>
      <c r="G492">
        <f t="shared" si="99"/>
        <v>1.1436462900272004E-2</v>
      </c>
      <c r="H492">
        <f>INDEX(valuation_rate_0[rate],0+1)</f>
        <v>4.2500000000000003E-2</v>
      </c>
      <c r="I492">
        <f t="shared" si="100"/>
        <v>0.18276543641327145</v>
      </c>
      <c r="J492">
        <f>IF(A492&gt;0,J491+L491-M491-N491,INDEX(extract[FUND_VALUE], 1))</f>
        <v>441.32969869415126</v>
      </c>
      <c r="K492">
        <f>IF((B492&lt;INDEX(extract[GUARANTEE_END], 1)),INDEX(extract[CURRENT_RATE], 1),INDEX(extract[MINIMUM_RATE], 1))</f>
        <v>0.01</v>
      </c>
      <c r="L492">
        <f t="shared" si="101"/>
        <v>0.36609980605970616</v>
      </c>
      <c r="M492">
        <f t="shared" si="102"/>
        <v>5.0472507259038828</v>
      </c>
      <c r="N492">
        <f>IF((A492=0),INDEX(extract[AVAILABLE_FPWD], 1),(IF(MOD(C492, 12)=0,J492*INDEX(extract[FREE_PWD_PERCENT], 1),0)))</f>
        <v>0</v>
      </c>
      <c r="O492">
        <f>IF((D492&lt;=INDEX(surr_charge_sch_0[POLICY_YEAR],COUNTA(surr_charge_sch_0[POLICY_YEAR]))),INDEX(surr_charge_sch_0[SURRENDER_CHARGE_PERCENT],MATCH(D492, surr_charge_sch_0[POLICY_YEAR])),INDEX(surr_charge_sch_0[SURRENDER_CHARGE_PERCENT],COUNTA(surr_charge_sch_0[SURRENDER_CHARGE_PERCENT])))</f>
        <v>0</v>
      </c>
      <c r="P492">
        <f t="shared" si="103"/>
        <v>0</v>
      </c>
      <c r="Q492">
        <f t="shared" si="104"/>
        <v>441.32969869415126</v>
      </c>
      <c r="R492">
        <f t="shared" si="105"/>
        <v>0</v>
      </c>
      <c r="S492">
        <f t="shared" si="106"/>
        <v>441.32969869415126</v>
      </c>
      <c r="T492">
        <f t="shared" si="107"/>
        <v>80.659814983974144</v>
      </c>
      <c r="U492">
        <f t="shared" si="108"/>
        <v>76494.229613634379</v>
      </c>
      <c r="V492">
        <f t="shared" si="109"/>
        <v>4429.096871896938</v>
      </c>
      <c r="W492">
        <f t="shared" si="110"/>
        <v>81003.986300515287</v>
      </c>
      <c r="X492">
        <f t="shared" si="111"/>
        <v>96310.79063983573</v>
      </c>
    </row>
    <row r="493" spans="1:24" x14ac:dyDescent="0.3">
      <c r="A493">
        <v>491</v>
      </c>
      <c r="B493">
        <f>IF(A493&gt;0,EOMONTH(B492,1),INDEX(extract[VALUATION_DATE], 1))</f>
        <v>60236</v>
      </c>
      <c r="C493">
        <f>IF(A493=0,DAYS360(INDEX(extract[ISSUE_DATE], 1),B493)/30,C492+1)</f>
        <v>509</v>
      </c>
      <c r="D493">
        <f t="shared" si="98"/>
        <v>43</v>
      </c>
      <c r="E493">
        <f>INDEX(extract[ISSUE_AGE], 1)+D493-1</f>
        <v>90</v>
      </c>
      <c r="F493">
        <f>INDEX(mortality_0[PROBABILITY],MATCH(E493, mortality_0[AGE]))</f>
        <v>0.12892600000000001</v>
      </c>
      <c r="G493">
        <f t="shared" si="99"/>
        <v>1.1436462900272004E-2</v>
      </c>
      <c r="H493">
        <f>INDEX(valuation_rate_0[rate],0+1)</f>
        <v>4.2500000000000003E-2</v>
      </c>
      <c r="I493">
        <f t="shared" si="100"/>
        <v>0.18213261754364216</v>
      </c>
      <c r="J493">
        <f>IF(A493&gt;0,J492+L492-M492-N492,INDEX(extract[FUND_VALUE], 1))</f>
        <v>436.64854777430708</v>
      </c>
      <c r="K493">
        <f>IF((B493&lt;INDEX(extract[GUARANTEE_END], 1)),INDEX(extract[CURRENT_RATE], 1),INDEX(extract[MINIMUM_RATE], 1))</f>
        <v>0.01</v>
      </c>
      <c r="L493">
        <f t="shared" si="101"/>
        <v>0.36221661295268881</v>
      </c>
      <c r="M493">
        <f t="shared" si="102"/>
        <v>4.9937149170785107</v>
      </c>
      <c r="N493">
        <f>IF((A493=0),INDEX(extract[AVAILABLE_FPWD], 1),(IF(MOD(C493, 12)=0,J493*INDEX(extract[FREE_PWD_PERCENT], 1),0)))</f>
        <v>0</v>
      </c>
      <c r="O493">
        <f>IF((D493&lt;=INDEX(surr_charge_sch_0[POLICY_YEAR],COUNTA(surr_charge_sch_0[POLICY_YEAR]))),INDEX(surr_charge_sch_0[SURRENDER_CHARGE_PERCENT],MATCH(D493, surr_charge_sch_0[POLICY_YEAR])),INDEX(surr_charge_sch_0[SURRENDER_CHARGE_PERCENT],COUNTA(surr_charge_sch_0[SURRENDER_CHARGE_PERCENT])))</f>
        <v>0</v>
      </c>
      <c r="P493">
        <f t="shared" si="103"/>
        <v>0</v>
      </c>
      <c r="Q493">
        <f t="shared" si="104"/>
        <v>436.64854777430708</v>
      </c>
      <c r="R493">
        <f t="shared" si="105"/>
        <v>0</v>
      </c>
      <c r="S493">
        <f t="shared" si="106"/>
        <v>436.64854777430708</v>
      </c>
      <c r="T493">
        <f t="shared" si="107"/>
        <v>79.527942952764633</v>
      </c>
      <c r="U493">
        <f t="shared" si="108"/>
        <v>76494.229613634379</v>
      </c>
      <c r="V493">
        <f t="shared" si="109"/>
        <v>4430.0193348785451</v>
      </c>
      <c r="W493">
        <f t="shared" si="110"/>
        <v>81003.776891465677</v>
      </c>
      <c r="X493">
        <f t="shared" si="111"/>
        <v>96310.79063983573</v>
      </c>
    </row>
    <row r="494" spans="1:24" x14ac:dyDescent="0.3">
      <c r="A494">
        <v>492</v>
      </c>
      <c r="B494">
        <f>IF(A494&gt;0,EOMONTH(B493,1),INDEX(extract[VALUATION_DATE], 1))</f>
        <v>60267</v>
      </c>
      <c r="C494">
        <f>IF(A494=0,DAYS360(INDEX(extract[ISSUE_DATE], 1),B494)/30,C493+1)</f>
        <v>510</v>
      </c>
      <c r="D494">
        <f t="shared" si="98"/>
        <v>43</v>
      </c>
      <c r="E494">
        <f>INDEX(extract[ISSUE_AGE], 1)+D494-1</f>
        <v>90</v>
      </c>
      <c r="F494">
        <f>INDEX(mortality_0[PROBABILITY],MATCH(E494, mortality_0[AGE]))</f>
        <v>0.12892600000000001</v>
      </c>
      <c r="G494">
        <f t="shared" si="99"/>
        <v>1.1436462900272004E-2</v>
      </c>
      <c r="H494">
        <f>INDEX(valuation_rate_0[rate],0+1)</f>
        <v>4.2500000000000003E-2</v>
      </c>
      <c r="I494">
        <f t="shared" si="100"/>
        <v>0.18150198978700235</v>
      </c>
      <c r="J494">
        <f>IF(A494&gt;0,J493+L493-M493-N493,INDEX(extract[FUND_VALUE], 1))</f>
        <v>432.01704947018123</v>
      </c>
      <c r="K494">
        <f>IF((B494&lt;INDEX(extract[GUARANTEE_END], 1)),INDEX(extract[CURRENT_RATE], 1),INDEX(extract[MINIMUM_RATE], 1))</f>
        <v>0.01</v>
      </c>
      <c r="L494">
        <f t="shared" si="101"/>
        <v>0.35837460858288683</v>
      </c>
      <c r="M494">
        <f t="shared" si="102"/>
        <v>4.9407469585507027</v>
      </c>
      <c r="N494">
        <f>IF((A494=0),INDEX(extract[AVAILABLE_FPWD], 1),(IF(MOD(C494, 12)=0,J494*INDEX(extract[FREE_PWD_PERCENT], 1),0)))</f>
        <v>0</v>
      </c>
      <c r="O494">
        <f>IF((D494&lt;=INDEX(surr_charge_sch_0[POLICY_YEAR],COUNTA(surr_charge_sch_0[POLICY_YEAR]))),INDEX(surr_charge_sch_0[SURRENDER_CHARGE_PERCENT],MATCH(D494, surr_charge_sch_0[POLICY_YEAR])),INDEX(surr_charge_sch_0[SURRENDER_CHARGE_PERCENT],COUNTA(surr_charge_sch_0[SURRENDER_CHARGE_PERCENT])))</f>
        <v>0</v>
      </c>
      <c r="P494">
        <f t="shared" si="103"/>
        <v>0</v>
      </c>
      <c r="Q494">
        <f t="shared" si="104"/>
        <v>432.01704947018123</v>
      </c>
      <c r="R494">
        <f t="shared" si="105"/>
        <v>0</v>
      </c>
      <c r="S494">
        <f t="shared" si="106"/>
        <v>432.01704947018123</v>
      </c>
      <c r="T494">
        <f t="shared" si="107"/>
        <v>78.411954100747721</v>
      </c>
      <c r="U494">
        <f t="shared" si="108"/>
        <v>76494.229613634379</v>
      </c>
      <c r="V494">
        <f t="shared" si="109"/>
        <v>4430.9288532476594</v>
      </c>
      <c r="W494">
        <f t="shared" si="110"/>
        <v>81003.570420982796</v>
      </c>
      <c r="X494">
        <f t="shared" si="111"/>
        <v>96310.79063983573</v>
      </c>
    </row>
    <row r="495" spans="1:24" x14ac:dyDescent="0.3">
      <c r="A495">
        <v>493</v>
      </c>
      <c r="B495">
        <f>IF(A495&gt;0,EOMONTH(B494,1),INDEX(extract[VALUATION_DATE], 1))</f>
        <v>60298</v>
      </c>
      <c r="C495">
        <f>IF(A495=0,DAYS360(INDEX(extract[ISSUE_DATE], 1),B495)/30,C494+1)</f>
        <v>511</v>
      </c>
      <c r="D495">
        <f t="shared" si="98"/>
        <v>43</v>
      </c>
      <c r="E495">
        <f>INDEX(extract[ISSUE_AGE], 1)+D495-1</f>
        <v>90</v>
      </c>
      <c r="F495">
        <f>INDEX(mortality_0[PROBABILITY],MATCH(E495, mortality_0[AGE]))</f>
        <v>0.12892600000000001</v>
      </c>
      <c r="G495">
        <f t="shared" si="99"/>
        <v>1.1436462900272004E-2</v>
      </c>
      <c r="H495">
        <f>INDEX(valuation_rate_0[rate],0+1)</f>
        <v>4.2500000000000003E-2</v>
      </c>
      <c r="I495">
        <f t="shared" si="100"/>
        <v>0.18087354555670074</v>
      </c>
      <c r="J495">
        <f>IF(A495&gt;0,J494+L494-M494-N494,INDEX(extract[FUND_VALUE], 1))</f>
        <v>427.43467712021345</v>
      </c>
      <c r="K495">
        <f>IF((B495&lt;INDEX(extract[GUARANTEE_END], 1)),INDEX(extract[CURRENT_RATE], 1),INDEX(extract[MINIMUM_RATE], 1))</f>
        <v>0.01</v>
      </c>
      <c r="L495">
        <f t="shared" si="101"/>
        <v>0.35457335606446255</v>
      </c>
      <c r="M495">
        <f t="shared" si="102"/>
        <v>4.8883408271750639</v>
      </c>
      <c r="N495">
        <f>IF((A495=0),INDEX(extract[AVAILABLE_FPWD], 1),(IF(MOD(C495, 12)=0,J495*INDEX(extract[FREE_PWD_PERCENT], 1),0)))</f>
        <v>0</v>
      </c>
      <c r="O495">
        <f>IF((D495&lt;=INDEX(surr_charge_sch_0[POLICY_YEAR],COUNTA(surr_charge_sch_0[POLICY_YEAR]))),INDEX(surr_charge_sch_0[SURRENDER_CHARGE_PERCENT],MATCH(D495, surr_charge_sch_0[POLICY_YEAR])),INDEX(surr_charge_sch_0[SURRENDER_CHARGE_PERCENT],COUNTA(surr_charge_sch_0[SURRENDER_CHARGE_PERCENT])))</f>
        <v>0</v>
      </c>
      <c r="P495">
        <f t="shared" si="103"/>
        <v>0</v>
      </c>
      <c r="Q495">
        <f t="shared" si="104"/>
        <v>427.43467712021345</v>
      </c>
      <c r="R495">
        <f t="shared" si="105"/>
        <v>0</v>
      </c>
      <c r="S495">
        <f t="shared" si="106"/>
        <v>427.43467712021345</v>
      </c>
      <c r="T495">
        <f t="shared" si="107"/>
        <v>77.311625544616604</v>
      </c>
      <c r="U495">
        <f t="shared" si="108"/>
        <v>76494.229613634379</v>
      </c>
      <c r="V495">
        <f t="shared" si="109"/>
        <v>4431.8256086516703</v>
      </c>
      <c r="W495">
        <f t="shared" si="110"/>
        <v>81003.366847830679</v>
      </c>
      <c r="X495">
        <f t="shared" si="111"/>
        <v>96310.79063983573</v>
      </c>
    </row>
    <row r="496" spans="1:24" x14ac:dyDescent="0.3">
      <c r="A496">
        <v>494</v>
      </c>
      <c r="B496">
        <f>IF(A496&gt;0,EOMONTH(B495,1),INDEX(extract[VALUATION_DATE], 1))</f>
        <v>60326</v>
      </c>
      <c r="C496">
        <f>IF(A496=0,DAYS360(INDEX(extract[ISSUE_DATE], 1),B496)/30,C495+1)</f>
        <v>512</v>
      </c>
      <c r="D496">
        <f t="shared" si="98"/>
        <v>43</v>
      </c>
      <c r="E496">
        <f>INDEX(extract[ISSUE_AGE], 1)+D496-1</f>
        <v>90</v>
      </c>
      <c r="F496">
        <f>INDEX(mortality_0[PROBABILITY],MATCH(E496, mortality_0[AGE]))</f>
        <v>0.12892600000000001</v>
      </c>
      <c r="G496">
        <f t="shared" si="99"/>
        <v>1.1436462900272004E-2</v>
      </c>
      <c r="H496">
        <f>INDEX(valuation_rate_0[rate],0+1)</f>
        <v>4.2500000000000003E-2</v>
      </c>
      <c r="I496">
        <f t="shared" si="100"/>
        <v>0.18024727729235443</v>
      </c>
      <c r="J496">
        <f>IF(A496&gt;0,J495+L495-M495-N495,INDEX(extract[FUND_VALUE], 1))</f>
        <v>422.90090964910286</v>
      </c>
      <c r="K496">
        <f>IF((B496&lt;INDEX(extract[GUARANTEE_END], 1)),INDEX(extract[CURRENT_RATE], 1),INDEX(extract[MINIMUM_RATE], 1))</f>
        <v>0.01</v>
      </c>
      <c r="L496">
        <f t="shared" si="101"/>
        <v>0.35081242314559352</v>
      </c>
      <c r="M496">
        <f t="shared" si="102"/>
        <v>4.836490563693248</v>
      </c>
      <c r="N496">
        <f>IF((A496=0),INDEX(extract[AVAILABLE_FPWD], 1),(IF(MOD(C496, 12)=0,J496*INDEX(extract[FREE_PWD_PERCENT], 1),0)))</f>
        <v>0</v>
      </c>
      <c r="O496">
        <f>IF((D496&lt;=INDEX(surr_charge_sch_0[POLICY_YEAR],COUNTA(surr_charge_sch_0[POLICY_YEAR]))),INDEX(surr_charge_sch_0[SURRENDER_CHARGE_PERCENT],MATCH(D496, surr_charge_sch_0[POLICY_YEAR])),INDEX(surr_charge_sch_0[SURRENDER_CHARGE_PERCENT],COUNTA(surr_charge_sch_0[SURRENDER_CHARGE_PERCENT])))</f>
        <v>0</v>
      </c>
      <c r="P496">
        <f t="shared" si="103"/>
        <v>0</v>
      </c>
      <c r="Q496">
        <f t="shared" si="104"/>
        <v>422.90090964910286</v>
      </c>
      <c r="R496">
        <f t="shared" si="105"/>
        <v>0</v>
      </c>
      <c r="S496">
        <f t="shared" si="106"/>
        <v>422.90090964910286</v>
      </c>
      <c r="T496">
        <f t="shared" si="107"/>
        <v>76.226737528710771</v>
      </c>
      <c r="U496">
        <f t="shared" si="108"/>
        <v>76494.229613634379</v>
      </c>
      <c r="V496">
        <f t="shared" si="109"/>
        <v>4432.7097801889713</v>
      </c>
      <c r="W496">
        <f t="shared" si="110"/>
        <v>81003.16613135206</v>
      </c>
      <c r="X496">
        <f t="shared" si="111"/>
        <v>96310.79063983573</v>
      </c>
    </row>
    <row r="497" spans="1:24" x14ac:dyDescent="0.3">
      <c r="A497">
        <v>495</v>
      </c>
      <c r="B497">
        <f>IF(A497&gt;0,EOMONTH(B496,1),INDEX(extract[VALUATION_DATE], 1))</f>
        <v>60357</v>
      </c>
      <c r="C497">
        <f>IF(A497=0,DAYS360(INDEX(extract[ISSUE_DATE], 1),B497)/30,C496+1)</f>
        <v>513</v>
      </c>
      <c r="D497">
        <f t="shared" si="98"/>
        <v>43</v>
      </c>
      <c r="E497">
        <f>INDEX(extract[ISSUE_AGE], 1)+D497-1</f>
        <v>90</v>
      </c>
      <c r="F497">
        <f>INDEX(mortality_0[PROBABILITY],MATCH(E497, mortality_0[AGE]))</f>
        <v>0.12892600000000001</v>
      </c>
      <c r="G497">
        <f t="shared" si="99"/>
        <v>1.1436462900272004E-2</v>
      </c>
      <c r="H497">
        <f>INDEX(valuation_rate_0[rate],0+1)</f>
        <v>4.2500000000000003E-2</v>
      </c>
      <c r="I497">
        <f t="shared" si="100"/>
        <v>0.17962317745975817</v>
      </c>
      <c r="J497">
        <f>IF(A497&gt;0,J496+L496-M496-N496,INDEX(extract[FUND_VALUE], 1))</f>
        <v>418.41523150855522</v>
      </c>
      <c r="K497">
        <f>IF((B497&lt;INDEX(extract[GUARANTEE_END], 1)),INDEX(extract[CURRENT_RATE], 1),INDEX(extract[MINIMUM_RATE], 1))</f>
        <v>0.01</v>
      </c>
      <c r="L497">
        <f t="shared" si="101"/>
        <v>0.34709138215931984</v>
      </c>
      <c r="M497">
        <f t="shared" si="102"/>
        <v>4.7851902720563135</v>
      </c>
      <c r="N497">
        <f>IF((A497=0),INDEX(extract[AVAILABLE_FPWD], 1),(IF(MOD(C497, 12)=0,J497*INDEX(extract[FREE_PWD_PERCENT], 1),0)))</f>
        <v>0</v>
      </c>
      <c r="O497">
        <f>IF((D497&lt;=INDEX(surr_charge_sch_0[POLICY_YEAR],COUNTA(surr_charge_sch_0[POLICY_YEAR]))),INDEX(surr_charge_sch_0[SURRENDER_CHARGE_PERCENT],MATCH(D497, surr_charge_sch_0[POLICY_YEAR])),INDEX(surr_charge_sch_0[SURRENDER_CHARGE_PERCENT],COUNTA(surr_charge_sch_0[SURRENDER_CHARGE_PERCENT])))</f>
        <v>0</v>
      </c>
      <c r="P497">
        <f t="shared" si="103"/>
        <v>0</v>
      </c>
      <c r="Q497">
        <f t="shared" si="104"/>
        <v>418.41523150855522</v>
      </c>
      <c r="R497">
        <f t="shared" si="105"/>
        <v>0</v>
      </c>
      <c r="S497">
        <f t="shared" si="106"/>
        <v>418.41523150855522</v>
      </c>
      <c r="T497">
        <f t="shared" si="107"/>
        <v>75.15707338112702</v>
      </c>
      <c r="U497">
        <f t="shared" si="108"/>
        <v>76494.229613634379</v>
      </c>
      <c r="V497">
        <f t="shared" si="109"/>
        <v>4433.5815444447271</v>
      </c>
      <c r="W497">
        <f t="shared" si="110"/>
        <v>81002.968231460225</v>
      </c>
      <c r="X497">
        <f t="shared" si="111"/>
        <v>96310.79063983573</v>
      </c>
    </row>
    <row r="498" spans="1:24" x14ac:dyDescent="0.3">
      <c r="A498">
        <v>496</v>
      </c>
      <c r="B498">
        <f>IF(A498&gt;0,EOMONTH(B497,1),INDEX(extract[VALUATION_DATE], 1))</f>
        <v>60387</v>
      </c>
      <c r="C498">
        <f>IF(A498=0,DAYS360(INDEX(extract[ISSUE_DATE], 1),B498)/30,C497+1)</f>
        <v>514</v>
      </c>
      <c r="D498">
        <f t="shared" si="98"/>
        <v>43</v>
      </c>
      <c r="E498">
        <f>INDEX(extract[ISSUE_AGE], 1)+D498-1</f>
        <v>90</v>
      </c>
      <c r="F498">
        <f>INDEX(mortality_0[PROBABILITY],MATCH(E498, mortality_0[AGE]))</f>
        <v>0.12892600000000001</v>
      </c>
      <c r="G498">
        <f t="shared" si="99"/>
        <v>1.1436462900272004E-2</v>
      </c>
      <c r="H498">
        <f>INDEX(valuation_rate_0[rate],0+1)</f>
        <v>4.2500000000000003E-2</v>
      </c>
      <c r="I498">
        <f t="shared" si="100"/>
        <v>0.17900123855079358</v>
      </c>
      <c r="J498">
        <f>IF(A498&gt;0,J497+L497-M497-N497,INDEX(extract[FUND_VALUE], 1))</f>
        <v>413.97713261865823</v>
      </c>
      <c r="K498">
        <f>IF((B498&lt;INDEX(extract[GUARANTEE_END], 1)),INDEX(extract[CURRENT_RATE], 1),INDEX(extract[MINIMUM_RATE], 1))</f>
        <v>0.01</v>
      </c>
      <c r="L498">
        <f t="shared" si="101"/>
        <v>0.34340980997491288</v>
      </c>
      <c r="M498">
        <f t="shared" si="102"/>
        <v>4.734434118754268</v>
      </c>
      <c r="N498">
        <f>IF((A498=0),INDEX(extract[AVAILABLE_FPWD], 1),(IF(MOD(C498, 12)=0,J498*INDEX(extract[FREE_PWD_PERCENT], 1),0)))</f>
        <v>0</v>
      </c>
      <c r="O498">
        <f>IF((D498&lt;=INDEX(surr_charge_sch_0[POLICY_YEAR],COUNTA(surr_charge_sch_0[POLICY_YEAR]))),INDEX(surr_charge_sch_0[SURRENDER_CHARGE_PERCENT],MATCH(D498, surr_charge_sch_0[POLICY_YEAR])),INDEX(surr_charge_sch_0[SURRENDER_CHARGE_PERCENT],COUNTA(surr_charge_sch_0[SURRENDER_CHARGE_PERCENT])))</f>
        <v>0</v>
      </c>
      <c r="P498">
        <f t="shared" si="103"/>
        <v>0</v>
      </c>
      <c r="Q498">
        <f t="shared" si="104"/>
        <v>413.97713261865823</v>
      </c>
      <c r="R498">
        <f t="shared" si="105"/>
        <v>0</v>
      </c>
      <c r="S498">
        <f t="shared" si="106"/>
        <v>413.97713261865823</v>
      </c>
      <c r="T498">
        <f t="shared" si="107"/>
        <v>74.102419470445952</v>
      </c>
      <c r="U498">
        <f t="shared" si="108"/>
        <v>76494.229613634379</v>
      </c>
      <c r="V498">
        <f t="shared" si="109"/>
        <v>4434.4410755261433</v>
      </c>
      <c r="W498">
        <f t="shared" si="110"/>
        <v>81002.77310863098</v>
      </c>
      <c r="X498">
        <f t="shared" si="111"/>
        <v>96310.79063983573</v>
      </c>
    </row>
    <row r="499" spans="1:24" x14ac:dyDescent="0.3">
      <c r="A499">
        <v>497</v>
      </c>
      <c r="B499">
        <f>IF(A499&gt;0,EOMONTH(B498,1),INDEX(extract[VALUATION_DATE], 1))</f>
        <v>60418</v>
      </c>
      <c r="C499">
        <f>IF(A499=0,DAYS360(INDEX(extract[ISSUE_DATE], 1),B499)/30,C498+1)</f>
        <v>515</v>
      </c>
      <c r="D499">
        <f t="shared" si="98"/>
        <v>43</v>
      </c>
      <c r="E499">
        <f>INDEX(extract[ISSUE_AGE], 1)+D499-1</f>
        <v>90</v>
      </c>
      <c r="F499">
        <f>INDEX(mortality_0[PROBABILITY],MATCH(E499, mortality_0[AGE]))</f>
        <v>0.12892600000000001</v>
      </c>
      <c r="G499">
        <f t="shared" si="99"/>
        <v>1.1436462900272004E-2</v>
      </c>
      <c r="H499">
        <f>INDEX(valuation_rate_0[rate],0+1)</f>
        <v>4.2500000000000003E-2</v>
      </c>
      <c r="I499">
        <f t="shared" si="100"/>
        <v>0.17838145308333891</v>
      </c>
      <c r="J499">
        <f>IF(A499&gt;0,J498+L498-M498-N498,INDEX(extract[FUND_VALUE], 1))</f>
        <v>409.58610830987885</v>
      </c>
      <c r="K499">
        <f>IF((B499&lt;INDEX(extract[GUARANTEE_END], 1)),INDEX(extract[CURRENT_RATE], 1),INDEX(extract[MINIMUM_RATE], 1))</f>
        <v>0.01</v>
      </c>
      <c r="L499">
        <f t="shared" si="101"/>
        <v>0.33976728794975986</v>
      </c>
      <c r="M499">
        <f t="shared" si="102"/>
        <v>4.6842163321527206</v>
      </c>
      <c r="N499">
        <f>IF((A499=0),INDEX(extract[AVAILABLE_FPWD], 1),(IF(MOD(C499, 12)=0,J499*INDEX(extract[FREE_PWD_PERCENT], 1),0)))</f>
        <v>0</v>
      </c>
      <c r="O499">
        <f>IF((D499&lt;=INDEX(surr_charge_sch_0[POLICY_YEAR],COUNTA(surr_charge_sch_0[POLICY_YEAR]))),INDEX(surr_charge_sch_0[SURRENDER_CHARGE_PERCENT],MATCH(D499, surr_charge_sch_0[POLICY_YEAR])),INDEX(surr_charge_sch_0[SURRENDER_CHARGE_PERCENT],COUNTA(surr_charge_sch_0[SURRENDER_CHARGE_PERCENT])))</f>
        <v>0</v>
      </c>
      <c r="P499">
        <f t="shared" si="103"/>
        <v>0</v>
      </c>
      <c r="Q499">
        <f t="shared" si="104"/>
        <v>409.58610830987885</v>
      </c>
      <c r="R499">
        <f t="shared" si="105"/>
        <v>0</v>
      </c>
      <c r="S499">
        <f t="shared" si="106"/>
        <v>409.58610830987885</v>
      </c>
      <c r="T499">
        <f t="shared" si="107"/>
        <v>73.062565163066026</v>
      </c>
      <c r="U499">
        <f t="shared" si="108"/>
        <v>76494.229613634379</v>
      </c>
      <c r="V499">
        <f t="shared" si="109"/>
        <v>4435.2885450972371</v>
      </c>
      <c r="W499">
        <f t="shared" si="110"/>
        <v>81002.580723894687</v>
      </c>
      <c r="X499">
        <f t="shared" si="111"/>
        <v>96310.79063983573</v>
      </c>
    </row>
    <row r="500" spans="1:24" x14ac:dyDescent="0.3">
      <c r="A500">
        <v>498</v>
      </c>
      <c r="B500">
        <f>IF(A500&gt;0,EOMONTH(B499,1),INDEX(extract[VALUATION_DATE], 1))</f>
        <v>60448</v>
      </c>
      <c r="C500">
        <f>IF(A500=0,DAYS360(INDEX(extract[ISSUE_DATE], 1),B500)/30,C499+1)</f>
        <v>516</v>
      </c>
      <c r="D500">
        <f t="shared" si="98"/>
        <v>44</v>
      </c>
      <c r="E500">
        <f>INDEX(extract[ISSUE_AGE], 1)+D500-1</f>
        <v>91</v>
      </c>
      <c r="F500">
        <f>INDEX(mortality_0[PROBABILITY],MATCH(E500, mortality_0[AGE]))</f>
        <v>0.13927400000000001</v>
      </c>
      <c r="G500">
        <f t="shared" si="99"/>
        <v>1.2420476165938887E-2</v>
      </c>
      <c r="H500">
        <f>INDEX(valuation_rate_0[rate],0+1)</f>
        <v>4.2500000000000003E-2</v>
      </c>
      <c r="I500">
        <f t="shared" si="100"/>
        <v>0.17776381360117896</v>
      </c>
      <c r="J500">
        <f>IF(A500&gt;0,J499+L499-M499-N499,INDEX(extract[FUND_VALUE], 1))</f>
        <v>405.24165926567588</v>
      </c>
      <c r="K500">
        <f>IF((B500&lt;INDEX(extract[GUARANTEE_END], 1)),INDEX(extract[CURRENT_RATE], 1),INDEX(extract[MINIMUM_RATE], 1))</f>
        <v>0.01</v>
      </c>
      <c r="L500">
        <f t="shared" si="101"/>
        <v>0.33616340188175875</v>
      </c>
      <c r="M500">
        <f t="shared" si="102"/>
        <v>5.0332943703548549</v>
      </c>
      <c r="N500">
        <f>IF((A500=0),INDEX(extract[AVAILABLE_FPWD], 1),(IF(MOD(C500, 12)=0,J500*INDEX(extract[FREE_PWD_PERCENT], 1),0)))</f>
        <v>40.524165926567591</v>
      </c>
      <c r="O500">
        <f>IF((D500&lt;=INDEX(surr_charge_sch_0[POLICY_YEAR],COUNTA(surr_charge_sch_0[POLICY_YEAR]))),INDEX(surr_charge_sch_0[SURRENDER_CHARGE_PERCENT],MATCH(D500, surr_charge_sch_0[POLICY_YEAR])),INDEX(surr_charge_sch_0[SURRENDER_CHARGE_PERCENT],COUNTA(surr_charge_sch_0[SURRENDER_CHARGE_PERCENT])))</f>
        <v>0</v>
      </c>
      <c r="P500">
        <f t="shared" si="103"/>
        <v>40.524165926567591</v>
      </c>
      <c r="Q500">
        <f t="shared" si="104"/>
        <v>364.71749333910827</v>
      </c>
      <c r="R500">
        <f t="shared" si="105"/>
        <v>0</v>
      </c>
      <c r="S500">
        <f t="shared" si="106"/>
        <v>405.24165926567588</v>
      </c>
      <c r="T500">
        <f t="shared" si="107"/>
        <v>72.037302781136077</v>
      </c>
      <c r="U500">
        <f t="shared" si="108"/>
        <v>76494.229613634379</v>
      </c>
      <c r="V500">
        <f t="shared" si="109"/>
        <v>4436.1241224131236</v>
      </c>
      <c r="W500">
        <f t="shared" si="110"/>
        <v>81002.391038828631</v>
      </c>
      <c r="X500">
        <f t="shared" si="111"/>
        <v>96310.79063983573</v>
      </c>
    </row>
    <row r="501" spans="1:24" x14ac:dyDescent="0.3">
      <c r="A501">
        <v>499</v>
      </c>
      <c r="B501">
        <f>IF(A501&gt;0,EOMONTH(B500,1),INDEX(extract[VALUATION_DATE], 1))</f>
        <v>60479</v>
      </c>
      <c r="C501">
        <f>IF(A501=0,DAYS360(INDEX(extract[ISSUE_DATE], 1),B501)/30,C500+1)</f>
        <v>517</v>
      </c>
      <c r="D501">
        <f t="shared" si="98"/>
        <v>44</v>
      </c>
      <c r="E501">
        <f>INDEX(extract[ISSUE_AGE], 1)+D501-1</f>
        <v>91</v>
      </c>
      <c r="F501">
        <f>INDEX(mortality_0[PROBABILITY],MATCH(E501, mortality_0[AGE]))</f>
        <v>0.13927400000000001</v>
      </c>
      <c r="G501">
        <f t="shared" si="99"/>
        <v>1.2420476165938887E-2</v>
      </c>
      <c r="H501">
        <f>INDEX(valuation_rate_0[rate],0+1)</f>
        <v>4.2500000000000003E-2</v>
      </c>
      <c r="I501">
        <f t="shared" si="100"/>
        <v>0.17714831267391543</v>
      </c>
      <c r="J501">
        <f>IF(A501&gt;0,J500+L500-M500-N500,INDEX(extract[FUND_VALUE], 1))</f>
        <v>360.02036237063521</v>
      </c>
      <c r="K501">
        <f>IF((B501&lt;INDEX(extract[GUARANTEE_END], 1)),INDEX(extract[CURRENT_RATE], 1),INDEX(extract[MINIMUM_RATE], 1))</f>
        <v>0.01</v>
      </c>
      <c r="L501">
        <f t="shared" si="101"/>
        <v>0.29865061252715874</v>
      </c>
      <c r="M501">
        <f t="shared" si="102"/>
        <v>4.4716243300771561</v>
      </c>
      <c r="N501">
        <f>IF((A501=0),INDEX(extract[AVAILABLE_FPWD], 1),(IF(MOD(C501, 12)=0,J501*INDEX(extract[FREE_PWD_PERCENT], 1),0)))</f>
        <v>0</v>
      </c>
      <c r="O501">
        <f>IF((D501&lt;=INDEX(surr_charge_sch_0[POLICY_YEAR],COUNTA(surr_charge_sch_0[POLICY_YEAR]))),INDEX(surr_charge_sch_0[SURRENDER_CHARGE_PERCENT],MATCH(D501, surr_charge_sch_0[POLICY_YEAR])),INDEX(surr_charge_sch_0[SURRENDER_CHARGE_PERCENT],COUNTA(surr_charge_sch_0[SURRENDER_CHARGE_PERCENT])))</f>
        <v>0</v>
      </c>
      <c r="P501">
        <f t="shared" si="103"/>
        <v>0</v>
      </c>
      <c r="Q501">
        <f t="shared" si="104"/>
        <v>360.02036237063521</v>
      </c>
      <c r="R501">
        <f t="shared" si="105"/>
        <v>0</v>
      </c>
      <c r="S501">
        <f t="shared" si="106"/>
        <v>360.02036237063521</v>
      </c>
      <c r="T501">
        <f t="shared" si="107"/>
        <v>63.776999722209624</v>
      </c>
      <c r="U501">
        <f t="shared" si="108"/>
        <v>76501.433343912489</v>
      </c>
      <c r="V501">
        <f t="shared" si="109"/>
        <v>4437.0188600153751</v>
      </c>
      <c r="W501">
        <f t="shared" si="110"/>
        <v>81002.229203650073</v>
      </c>
      <c r="X501">
        <f t="shared" si="111"/>
        <v>96310.79063983573</v>
      </c>
    </row>
    <row r="502" spans="1:24" x14ac:dyDescent="0.3">
      <c r="A502">
        <v>500</v>
      </c>
      <c r="B502">
        <f>IF(A502&gt;0,EOMONTH(B501,1),INDEX(extract[VALUATION_DATE], 1))</f>
        <v>60510</v>
      </c>
      <c r="C502">
        <f>IF(A502=0,DAYS360(INDEX(extract[ISSUE_DATE], 1),B502)/30,C501+1)</f>
        <v>518</v>
      </c>
      <c r="D502">
        <f t="shared" si="98"/>
        <v>44</v>
      </c>
      <c r="E502">
        <f>INDEX(extract[ISSUE_AGE], 1)+D502-1</f>
        <v>91</v>
      </c>
      <c r="F502">
        <f>INDEX(mortality_0[PROBABILITY],MATCH(E502, mortality_0[AGE]))</f>
        <v>0.13927400000000001</v>
      </c>
      <c r="G502">
        <f t="shared" si="99"/>
        <v>1.2420476165938887E-2</v>
      </c>
      <c r="H502">
        <f>INDEX(valuation_rate_0[rate],0+1)</f>
        <v>4.2500000000000003E-2</v>
      </c>
      <c r="I502">
        <f t="shared" si="100"/>
        <v>0.17653494289687752</v>
      </c>
      <c r="J502">
        <f>IF(A502&gt;0,J501+L501-M501-N501,INDEX(extract[FUND_VALUE], 1))</f>
        <v>355.84738865308526</v>
      </c>
      <c r="K502">
        <f>IF((B502&lt;INDEX(extract[GUARANTEE_END], 1)),INDEX(extract[CURRENT_RATE], 1),INDEX(extract[MINIMUM_RATE], 1))</f>
        <v>0.01</v>
      </c>
      <c r="L502">
        <f t="shared" si="101"/>
        <v>0.29518897177828629</v>
      </c>
      <c r="M502">
        <f t="shared" si="102"/>
        <v>4.4197940094772372</v>
      </c>
      <c r="N502">
        <f>IF((A502=0),INDEX(extract[AVAILABLE_FPWD], 1),(IF(MOD(C502, 12)=0,J502*INDEX(extract[FREE_PWD_PERCENT], 1),0)))</f>
        <v>0</v>
      </c>
      <c r="O502">
        <f>IF((D502&lt;=INDEX(surr_charge_sch_0[POLICY_YEAR],COUNTA(surr_charge_sch_0[POLICY_YEAR]))),INDEX(surr_charge_sch_0[SURRENDER_CHARGE_PERCENT],MATCH(D502, surr_charge_sch_0[POLICY_YEAR])),INDEX(surr_charge_sch_0[SURRENDER_CHARGE_PERCENT],COUNTA(surr_charge_sch_0[SURRENDER_CHARGE_PERCENT])))</f>
        <v>0</v>
      </c>
      <c r="P502">
        <f t="shared" si="103"/>
        <v>0</v>
      </c>
      <c r="Q502">
        <f t="shared" si="104"/>
        <v>355.84738865308526</v>
      </c>
      <c r="R502">
        <f t="shared" si="105"/>
        <v>0</v>
      </c>
      <c r="S502">
        <f t="shared" si="106"/>
        <v>355.84738865308526</v>
      </c>
      <c r="T502">
        <f t="shared" si="107"/>
        <v>62.819498435875389</v>
      </c>
      <c r="U502">
        <f t="shared" si="108"/>
        <v>76501.433343912489</v>
      </c>
      <c r="V502">
        <f t="shared" si="109"/>
        <v>4437.8110007203595</v>
      </c>
      <c r="W502">
        <f t="shared" si="110"/>
        <v>81002.063843068725</v>
      </c>
      <c r="X502">
        <f t="shared" si="111"/>
        <v>96310.79063983573</v>
      </c>
    </row>
    <row r="503" spans="1:24" x14ac:dyDescent="0.3">
      <c r="A503">
        <v>501</v>
      </c>
      <c r="B503">
        <f>IF(A503&gt;0,EOMONTH(B502,1),INDEX(extract[VALUATION_DATE], 1))</f>
        <v>60540</v>
      </c>
      <c r="C503">
        <f>IF(A503=0,DAYS360(INDEX(extract[ISSUE_DATE], 1),B503)/30,C502+1)</f>
        <v>519</v>
      </c>
      <c r="D503">
        <f t="shared" si="98"/>
        <v>44</v>
      </c>
      <c r="E503">
        <f>INDEX(extract[ISSUE_AGE], 1)+D503-1</f>
        <v>91</v>
      </c>
      <c r="F503">
        <f>INDEX(mortality_0[PROBABILITY],MATCH(E503, mortality_0[AGE]))</f>
        <v>0.13927400000000001</v>
      </c>
      <c r="G503">
        <f t="shared" si="99"/>
        <v>1.2420476165938887E-2</v>
      </c>
      <c r="H503">
        <f>INDEX(valuation_rate_0[rate],0+1)</f>
        <v>4.2500000000000003E-2</v>
      </c>
      <c r="I503">
        <f t="shared" si="100"/>
        <v>0.17592369689103282</v>
      </c>
      <c r="J503">
        <f>IF(A503&gt;0,J502+L502-M502-N502,INDEX(extract[FUND_VALUE], 1))</f>
        <v>351.72278361538628</v>
      </c>
      <c r="K503">
        <f>IF((B503&lt;INDEX(extract[GUARANTEE_END], 1)),INDEX(extract[CURRENT_RATE], 1),INDEX(extract[MINIMUM_RATE], 1))</f>
        <v>0.01</v>
      </c>
      <c r="L503">
        <f t="shared" si="101"/>
        <v>0.29176745469289078</v>
      </c>
      <c r="M503">
        <f t="shared" si="102"/>
        <v>4.3685644509125856</v>
      </c>
      <c r="N503">
        <f>IF((A503=0),INDEX(extract[AVAILABLE_FPWD], 1),(IF(MOD(C503, 12)=0,J503*INDEX(extract[FREE_PWD_PERCENT], 1),0)))</f>
        <v>0</v>
      </c>
      <c r="O503">
        <f>IF((D503&lt;=INDEX(surr_charge_sch_0[POLICY_YEAR],COUNTA(surr_charge_sch_0[POLICY_YEAR]))),INDEX(surr_charge_sch_0[SURRENDER_CHARGE_PERCENT],MATCH(D503, surr_charge_sch_0[POLICY_YEAR])),INDEX(surr_charge_sch_0[SURRENDER_CHARGE_PERCENT],COUNTA(surr_charge_sch_0[SURRENDER_CHARGE_PERCENT])))</f>
        <v>0</v>
      </c>
      <c r="P503">
        <f t="shared" si="103"/>
        <v>0</v>
      </c>
      <c r="Q503">
        <f t="shared" si="104"/>
        <v>351.72278361538628</v>
      </c>
      <c r="R503">
        <f t="shared" si="105"/>
        <v>0</v>
      </c>
      <c r="S503">
        <f t="shared" si="106"/>
        <v>351.72278361538628</v>
      </c>
      <c r="T503">
        <f t="shared" si="107"/>
        <v>61.876372374423539</v>
      </c>
      <c r="U503">
        <f t="shared" si="108"/>
        <v>76501.433343912489</v>
      </c>
      <c r="V503">
        <f t="shared" si="109"/>
        <v>4438.5912488034382</v>
      </c>
      <c r="W503">
        <f t="shared" si="110"/>
        <v>81001.900965090346</v>
      </c>
      <c r="X503">
        <f t="shared" si="111"/>
        <v>96310.79063983573</v>
      </c>
    </row>
    <row r="504" spans="1:24" x14ac:dyDescent="0.3">
      <c r="A504">
        <v>502</v>
      </c>
      <c r="B504">
        <f>IF(A504&gt;0,EOMONTH(B503,1),INDEX(extract[VALUATION_DATE], 1))</f>
        <v>60571</v>
      </c>
      <c r="C504">
        <f>IF(A504=0,DAYS360(INDEX(extract[ISSUE_DATE], 1),B504)/30,C503+1)</f>
        <v>520</v>
      </c>
      <c r="D504">
        <f t="shared" si="98"/>
        <v>44</v>
      </c>
      <c r="E504">
        <f>INDEX(extract[ISSUE_AGE], 1)+D504-1</f>
        <v>91</v>
      </c>
      <c r="F504">
        <f>INDEX(mortality_0[PROBABILITY],MATCH(E504, mortality_0[AGE]))</f>
        <v>0.13927400000000001</v>
      </c>
      <c r="G504">
        <f t="shared" si="99"/>
        <v>1.2420476165938887E-2</v>
      </c>
      <c r="H504">
        <f>INDEX(valuation_rate_0[rate],0+1)</f>
        <v>4.2500000000000003E-2</v>
      </c>
      <c r="I504">
        <f t="shared" si="100"/>
        <v>0.17531456730289857</v>
      </c>
      <c r="J504">
        <f>IF(A504&gt;0,J503+L503-M503-N503,INDEX(extract[FUND_VALUE], 1))</f>
        <v>347.64598661916659</v>
      </c>
      <c r="K504">
        <f>IF((B504&lt;INDEX(extract[GUARANTEE_END], 1)),INDEX(extract[CURRENT_RATE], 1),INDEX(extract[MINIMUM_RATE], 1))</f>
        <v>0.01</v>
      </c>
      <c r="L504">
        <f t="shared" si="101"/>
        <v>0.28838559620007459</v>
      </c>
      <c r="M504">
        <f t="shared" si="102"/>
        <v>4.3179286909876682</v>
      </c>
      <c r="N504">
        <f>IF((A504=0),INDEX(extract[AVAILABLE_FPWD], 1),(IF(MOD(C504, 12)=0,J504*INDEX(extract[FREE_PWD_PERCENT], 1),0)))</f>
        <v>0</v>
      </c>
      <c r="O504">
        <f>IF((D504&lt;=INDEX(surr_charge_sch_0[POLICY_YEAR],COUNTA(surr_charge_sch_0[POLICY_YEAR]))),INDEX(surr_charge_sch_0[SURRENDER_CHARGE_PERCENT],MATCH(D504, surr_charge_sch_0[POLICY_YEAR])),INDEX(surr_charge_sch_0[SURRENDER_CHARGE_PERCENT],COUNTA(surr_charge_sch_0[SURRENDER_CHARGE_PERCENT])))</f>
        <v>0</v>
      </c>
      <c r="P504">
        <f t="shared" si="103"/>
        <v>0</v>
      </c>
      <c r="Q504">
        <f t="shared" si="104"/>
        <v>347.64598661916659</v>
      </c>
      <c r="R504">
        <f t="shared" si="105"/>
        <v>0</v>
      </c>
      <c r="S504">
        <f t="shared" si="106"/>
        <v>347.64598661916659</v>
      </c>
      <c r="T504">
        <f t="shared" si="107"/>
        <v>60.947405718728454</v>
      </c>
      <c r="U504">
        <f t="shared" si="108"/>
        <v>76501.433343912489</v>
      </c>
      <c r="V504">
        <f t="shared" si="109"/>
        <v>4439.3597828117499</v>
      </c>
      <c r="W504">
        <f t="shared" si="110"/>
        <v>81001.740532442971</v>
      </c>
      <c r="X504">
        <f t="shared" si="111"/>
        <v>96310.79063983573</v>
      </c>
    </row>
    <row r="505" spans="1:24" x14ac:dyDescent="0.3">
      <c r="A505">
        <v>503</v>
      </c>
      <c r="B505">
        <f>IF(A505&gt;0,EOMONTH(B504,1),INDEX(extract[VALUATION_DATE], 1))</f>
        <v>60601</v>
      </c>
      <c r="C505">
        <f>IF(A505=0,DAYS360(INDEX(extract[ISSUE_DATE], 1),B505)/30,C504+1)</f>
        <v>521</v>
      </c>
      <c r="D505">
        <f t="shared" si="98"/>
        <v>44</v>
      </c>
      <c r="E505">
        <f>INDEX(extract[ISSUE_AGE], 1)+D505-1</f>
        <v>91</v>
      </c>
      <c r="F505">
        <f>INDEX(mortality_0[PROBABILITY],MATCH(E505, mortality_0[AGE]))</f>
        <v>0.13927400000000001</v>
      </c>
      <c r="G505">
        <f t="shared" si="99"/>
        <v>1.2420476165938887E-2</v>
      </c>
      <c r="H505">
        <f>INDEX(valuation_rate_0[rate],0+1)</f>
        <v>4.2500000000000003E-2</v>
      </c>
      <c r="I505">
        <f t="shared" si="100"/>
        <v>0.17470754680445319</v>
      </c>
      <c r="J505">
        <f>IF(A505&gt;0,J504+L504-M504-N504,INDEX(extract[FUND_VALUE], 1))</f>
        <v>343.61644352437901</v>
      </c>
      <c r="K505">
        <f>IF((B505&lt;INDEX(extract[GUARANTEE_END], 1)),INDEX(extract[CURRENT_RATE], 1),INDEX(extract[MINIMUM_RATE], 1))</f>
        <v>0.01</v>
      </c>
      <c r="L505">
        <f t="shared" si="101"/>
        <v>0.28504293661954788</v>
      </c>
      <c r="M505">
        <f t="shared" si="102"/>
        <v>4.267879847019235</v>
      </c>
      <c r="N505">
        <f>IF((A505=0),INDEX(extract[AVAILABLE_FPWD], 1),(IF(MOD(C505, 12)=0,J505*INDEX(extract[FREE_PWD_PERCENT], 1),0)))</f>
        <v>0</v>
      </c>
      <c r="O505">
        <f>IF((D505&lt;=INDEX(surr_charge_sch_0[POLICY_YEAR],COUNTA(surr_charge_sch_0[POLICY_YEAR]))),INDEX(surr_charge_sch_0[SURRENDER_CHARGE_PERCENT],MATCH(D505, surr_charge_sch_0[POLICY_YEAR])),INDEX(surr_charge_sch_0[SURRENDER_CHARGE_PERCENT],COUNTA(surr_charge_sch_0[SURRENDER_CHARGE_PERCENT])))</f>
        <v>0</v>
      </c>
      <c r="P505">
        <f t="shared" si="103"/>
        <v>0</v>
      </c>
      <c r="Q505">
        <f t="shared" si="104"/>
        <v>343.61644352437901</v>
      </c>
      <c r="R505">
        <f t="shared" si="105"/>
        <v>0</v>
      </c>
      <c r="S505">
        <f t="shared" si="106"/>
        <v>343.61644352437901</v>
      </c>
      <c r="T505">
        <f t="shared" si="107"/>
        <v>60.032385889815188</v>
      </c>
      <c r="U505">
        <f t="shared" si="108"/>
        <v>76501.433343912489</v>
      </c>
      <c r="V505">
        <f t="shared" si="109"/>
        <v>4440.1167786118549</v>
      </c>
      <c r="W505">
        <f t="shared" si="110"/>
        <v>81001.582508414169</v>
      </c>
      <c r="X505">
        <f t="shared" si="111"/>
        <v>96310.79063983573</v>
      </c>
    </row>
    <row r="506" spans="1:24" x14ac:dyDescent="0.3">
      <c r="A506">
        <v>504</v>
      </c>
      <c r="B506">
        <f>IF(A506&gt;0,EOMONTH(B505,1),INDEX(extract[VALUATION_DATE], 1))</f>
        <v>60632</v>
      </c>
      <c r="C506">
        <f>IF(A506=0,DAYS360(INDEX(extract[ISSUE_DATE], 1),B506)/30,C505+1)</f>
        <v>522</v>
      </c>
      <c r="D506">
        <f t="shared" si="98"/>
        <v>44</v>
      </c>
      <c r="E506">
        <f>INDEX(extract[ISSUE_AGE], 1)+D506-1</f>
        <v>91</v>
      </c>
      <c r="F506">
        <f>INDEX(mortality_0[PROBABILITY],MATCH(E506, mortality_0[AGE]))</f>
        <v>0.13927400000000001</v>
      </c>
      <c r="G506">
        <f t="shared" si="99"/>
        <v>1.2420476165938887E-2</v>
      </c>
      <c r="H506">
        <f>INDEX(valuation_rate_0[rate],0+1)</f>
        <v>4.2500000000000003E-2</v>
      </c>
      <c r="I506">
        <f t="shared" si="100"/>
        <v>0.17410262809304811</v>
      </c>
      <c r="J506">
        <f>IF(A506&gt;0,J505+L505-M505-N505,INDEX(extract[FUND_VALUE], 1))</f>
        <v>339.63360661397934</v>
      </c>
      <c r="K506">
        <f>IF((B506&lt;INDEX(extract[GUARANTEE_END], 1)),INDEX(extract[CURRENT_RATE], 1),INDEX(extract[MINIMUM_RATE], 1))</f>
        <v>0.01</v>
      </c>
      <c r="L506">
        <f t="shared" si="101"/>
        <v>0.28173902159914666</v>
      </c>
      <c r="M506">
        <f t="shared" si="102"/>
        <v>4.2184111161007944</v>
      </c>
      <c r="N506">
        <f>IF((A506=0),INDEX(extract[AVAILABLE_FPWD], 1),(IF(MOD(C506, 12)=0,J506*INDEX(extract[FREE_PWD_PERCENT], 1),0)))</f>
        <v>0</v>
      </c>
      <c r="O506">
        <f>IF((D506&lt;=INDEX(surr_charge_sch_0[POLICY_YEAR],COUNTA(surr_charge_sch_0[POLICY_YEAR]))),INDEX(surr_charge_sch_0[SURRENDER_CHARGE_PERCENT],MATCH(D506, surr_charge_sch_0[POLICY_YEAR])),INDEX(surr_charge_sch_0[SURRENDER_CHARGE_PERCENT],COUNTA(surr_charge_sch_0[SURRENDER_CHARGE_PERCENT])))</f>
        <v>0</v>
      </c>
      <c r="P506">
        <f t="shared" si="103"/>
        <v>0</v>
      </c>
      <c r="Q506">
        <f t="shared" si="104"/>
        <v>339.63360661397934</v>
      </c>
      <c r="R506">
        <f t="shared" si="105"/>
        <v>0</v>
      </c>
      <c r="S506">
        <f t="shared" si="106"/>
        <v>339.63360661397934</v>
      </c>
      <c r="T506">
        <f t="shared" si="107"/>
        <v>59.131103500214252</v>
      </c>
      <c r="U506">
        <f t="shared" si="108"/>
        <v>76501.433343912489</v>
      </c>
      <c r="V506">
        <f t="shared" si="109"/>
        <v>4440.8624094299839</v>
      </c>
      <c r="W506">
        <f t="shared" si="110"/>
        <v>81001.426856842692</v>
      </c>
      <c r="X506">
        <f t="shared" si="111"/>
        <v>96310.79063983573</v>
      </c>
    </row>
    <row r="507" spans="1:24" x14ac:dyDescent="0.3">
      <c r="A507">
        <v>505</v>
      </c>
      <c r="B507">
        <f>IF(A507&gt;0,EOMONTH(B506,1),INDEX(extract[VALUATION_DATE], 1))</f>
        <v>60663</v>
      </c>
      <c r="C507">
        <f>IF(A507=0,DAYS360(INDEX(extract[ISSUE_DATE], 1),B507)/30,C506+1)</f>
        <v>523</v>
      </c>
      <c r="D507">
        <f t="shared" si="98"/>
        <v>44</v>
      </c>
      <c r="E507">
        <f>INDEX(extract[ISSUE_AGE], 1)+D507-1</f>
        <v>91</v>
      </c>
      <c r="F507">
        <f>INDEX(mortality_0[PROBABILITY],MATCH(E507, mortality_0[AGE]))</f>
        <v>0.13927400000000001</v>
      </c>
      <c r="G507">
        <f t="shared" si="99"/>
        <v>1.2420476165938887E-2</v>
      </c>
      <c r="H507">
        <f>INDEX(valuation_rate_0[rate],0+1)</f>
        <v>4.2500000000000003E-2</v>
      </c>
      <c r="I507">
        <f t="shared" si="100"/>
        <v>0.17349980389131991</v>
      </c>
      <c r="J507">
        <f>IF(A507&gt;0,J506+L506-M506-N506,INDEX(extract[FUND_VALUE], 1))</f>
        <v>335.69693451947768</v>
      </c>
      <c r="K507">
        <f>IF((B507&lt;INDEX(extract[GUARANTEE_END], 1)),INDEX(extract[CURRENT_RATE], 1),INDEX(extract[MINIMUM_RATE], 1))</f>
        <v>0.01</v>
      </c>
      <c r="L507">
        <f t="shared" si="101"/>
        <v>0.27847340205307458</v>
      </c>
      <c r="M507">
        <f t="shared" si="102"/>
        <v>4.1695157741779196</v>
      </c>
      <c r="N507">
        <f>IF((A507=0),INDEX(extract[AVAILABLE_FPWD], 1),(IF(MOD(C507, 12)=0,J507*INDEX(extract[FREE_PWD_PERCENT], 1),0)))</f>
        <v>0</v>
      </c>
      <c r="O507">
        <f>IF((D507&lt;=INDEX(surr_charge_sch_0[POLICY_YEAR],COUNTA(surr_charge_sch_0[POLICY_YEAR]))),INDEX(surr_charge_sch_0[SURRENDER_CHARGE_PERCENT],MATCH(D507, surr_charge_sch_0[POLICY_YEAR])),INDEX(surr_charge_sch_0[SURRENDER_CHARGE_PERCENT],COUNTA(surr_charge_sch_0[SURRENDER_CHARGE_PERCENT])))</f>
        <v>0</v>
      </c>
      <c r="P507">
        <f t="shared" si="103"/>
        <v>0</v>
      </c>
      <c r="Q507">
        <f t="shared" si="104"/>
        <v>335.69693451947768</v>
      </c>
      <c r="R507">
        <f t="shared" si="105"/>
        <v>0</v>
      </c>
      <c r="S507">
        <f t="shared" si="106"/>
        <v>335.69693451947768</v>
      </c>
      <c r="T507">
        <f t="shared" si="107"/>
        <v>58.243352306046638</v>
      </c>
      <c r="U507">
        <f t="shared" si="108"/>
        <v>76501.433343912489</v>
      </c>
      <c r="V507">
        <f t="shared" si="109"/>
        <v>4441.5968458916741</v>
      </c>
      <c r="W507">
        <f t="shared" si="110"/>
        <v>81001.273542110212</v>
      </c>
      <c r="X507">
        <f t="shared" si="111"/>
        <v>96310.79063983573</v>
      </c>
    </row>
    <row r="508" spans="1:24" x14ac:dyDescent="0.3">
      <c r="A508">
        <v>506</v>
      </c>
      <c r="B508">
        <f>IF(A508&gt;0,EOMONTH(B507,1),INDEX(extract[VALUATION_DATE], 1))</f>
        <v>60691</v>
      </c>
      <c r="C508">
        <f>IF(A508=0,DAYS360(INDEX(extract[ISSUE_DATE], 1),B508)/30,C507+1)</f>
        <v>524</v>
      </c>
      <c r="D508">
        <f t="shared" si="98"/>
        <v>44</v>
      </c>
      <c r="E508">
        <f>INDEX(extract[ISSUE_AGE], 1)+D508-1</f>
        <v>91</v>
      </c>
      <c r="F508">
        <f>INDEX(mortality_0[PROBABILITY],MATCH(E508, mortality_0[AGE]))</f>
        <v>0.13927400000000001</v>
      </c>
      <c r="G508">
        <f t="shared" si="99"/>
        <v>1.2420476165938887E-2</v>
      </c>
      <c r="H508">
        <f>INDEX(valuation_rate_0[rate],0+1)</f>
        <v>4.2500000000000003E-2</v>
      </c>
      <c r="I508">
        <f t="shared" si="100"/>
        <v>0.17289906694710283</v>
      </c>
      <c r="J508">
        <f>IF(A508&gt;0,J507+L507-M507-N507,INDEX(extract[FUND_VALUE], 1))</f>
        <v>331.80589214735284</v>
      </c>
      <c r="K508">
        <f>IF((B508&lt;INDEX(extract[GUARANTEE_END], 1)),INDEX(extract[CURRENT_RATE], 1),INDEX(extract[MINIMUM_RATE], 1))</f>
        <v>0.01</v>
      </c>
      <c r="L508">
        <f t="shared" si="101"/>
        <v>0.27524563410086111</v>
      </c>
      <c r="M508">
        <f t="shared" si="102"/>
        <v>4.1211871751342848</v>
      </c>
      <c r="N508">
        <f>IF((A508=0),INDEX(extract[AVAILABLE_FPWD], 1),(IF(MOD(C508, 12)=0,J508*INDEX(extract[FREE_PWD_PERCENT], 1),0)))</f>
        <v>0</v>
      </c>
      <c r="O508">
        <f>IF((D508&lt;=INDEX(surr_charge_sch_0[POLICY_YEAR],COUNTA(surr_charge_sch_0[POLICY_YEAR]))),INDEX(surr_charge_sch_0[SURRENDER_CHARGE_PERCENT],MATCH(D508, surr_charge_sch_0[POLICY_YEAR])),INDEX(surr_charge_sch_0[SURRENDER_CHARGE_PERCENT],COUNTA(surr_charge_sch_0[SURRENDER_CHARGE_PERCENT])))</f>
        <v>0</v>
      </c>
      <c r="P508">
        <f t="shared" si="103"/>
        <v>0</v>
      </c>
      <c r="Q508">
        <f t="shared" si="104"/>
        <v>331.80589214735284</v>
      </c>
      <c r="R508">
        <f t="shared" si="105"/>
        <v>0</v>
      </c>
      <c r="S508">
        <f t="shared" si="106"/>
        <v>331.80589214735284</v>
      </c>
      <c r="T508">
        <f t="shared" si="107"/>
        <v>57.36892915982834</v>
      </c>
      <c r="U508">
        <f t="shared" si="108"/>
        <v>76501.433343912489</v>
      </c>
      <c r="V508">
        <f t="shared" si="109"/>
        <v>4442.3202560608161</v>
      </c>
      <c r="W508">
        <f t="shared" si="110"/>
        <v>81001.122529133136</v>
      </c>
      <c r="X508">
        <f t="shared" si="111"/>
        <v>96310.79063983573</v>
      </c>
    </row>
    <row r="509" spans="1:24" x14ac:dyDescent="0.3">
      <c r="A509">
        <v>507</v>
      </c>
      <c r="B509">
        <f>IF(A509&gt;0,EOMONTH(B508,1),INDEX(extract[VALUATION_DATE], 1))</f>
        <v>60722</v>
      </c>
      <c r="C509">
        <f>IF(A509=0,DAYS360(INDEX(extract[ISSUE_DATE], 1),B509)/30,C508+1)</f>
        <v>525</v>
      </c>
      <c r="D509">
        <f t="shared" si="98"/>
        <v>44</v>
      </c>
      <c r="E509">
        <f>INDEX(extract[ISSUE_AGE], 1)+D509-1</f>
        <v>91</v>
      </c>
      <c r="F509">
        <f>INDEX(mortality_0[PROBABILITY],MATCH(E509, mortality_0[AGE]))</f>
        <v>0.13927400000000001</v>
      </c>
      <c r="G509">
        <f t="shared" si="99"/>
        <v>1.2420476165938887E-2</v>
      </c>
      <c r="H509">
        <f>INDEX(valuation_rate_0[rate],0+1)</f>
        <v>4.2500000000000003E-2</v>
      </c>
      <c r="I509">
        <f t="shared" si="100"/>
        <v>0.17230041003334143</v>
      </c>
      <c r="J509">
        <f>IF(A509&gt;0,J508+L508-M508-N508,INDEX(extract[FUND_VALUE], 1))</f>
        <v>327.95995060631941</v>
      </c>
      <c r="K509">
        <f>IF((B509&lt;INDEX(extract[GUARANTEE_END], 1)),INDEX(extract[CURRENT_RATE], 1),INDEX(extract[MINIMUM_RATE], 1))</f>
        <v>0.01</v>
      </c>
      <c r="L509">
        <f t="shared" si="101"/>
        <v>0.2720552790070267</v>
      </c>
      <c r="M509">
        <f t="shared" si="102"/>
        <v>4.073418749888285</v>
      </c>
      <c r="N509">
        <f>IF((A509=0),INDEX(extract[AVAILABLE_FPWD], 1),(IF(MOD(C509, 12)=0,J509*INDEX(extract[FREE_PWD_PERCENT], 1),0)))</f>
        <v>0</v>
      </c>
      <c r="O509">
        <f>IF((D509&lt;=INDEX(surr_charge_sch_0[POLICY_YEAR],COUNTA(surr_charge_sch_0[POLICY_YEAR]))),INDEX(surr_charge_sch_0[SURRENDER_CHARGE_PERCENT],MATCH(D509, surr_charge_sch_0[POLICY_YEAR])),INDEX(surr_charge_sch_0[SURRENDER_CHARGE_PERCENT],COUNTA(surr_charge_sch_0[SURRENDER_CHARGE_PERCENT])))</f>
        <v>0</v>
      </c>
      <c r="P509">
        <f t="shared" si="103"/>
        <v>0</v>
      </c>
      <c r="Q509">
        <f t="shared" si="104"/>
        <v>327.95995060631941</v>
      </c>
      <c r="R509">
        <f t="shared" si="105"/>
        <v>0</v>
      </c>
      <c r="S509">
        <f t="shared" si="106"/>
        <v>327.95995060631941</v>
      </c>
      <c r="T509">
        <f t="shared" si="107"/>
        <v>56.507633963983238</v>
      </c>
      <c r="U509">
        <f t="shared" si="108"/>
        <v>76501.433343912489</v>
      </c>
      <c r="V509">
        <f t="shared" si="109"/>
        <v>4443.0328054781112</v>
      </c>
      <c r="W509">
        <f t="shared" si="110"/>
        <v>81000.973783354581</v>
      </c>
      <c r="X509">
        <f t="shared" si="111"/>
        <v>96310.79063983573</v>
      </c>
    </row>
    <row r="510" spans="1:24" x14ac:dyDescent="0.3">
      <c r="A510">
        <v>508</v>
      </c>
      <c r="B510">
        <f>IF(A510&gt;0,EOMONTH(B509,1),INDEX(extract[VALUATION_DATE], 1))</f>
        <v>60752</v>
      </c>
      <c r="C510">
        <f>IF(A510=0,DAYS360(INDEX(extract[ISSUE_DATE], 1),B510)/30,C509+1)</f>
        <v>526</v>
      </c>
      <c r="D510">
        <f t="shared" si="98"/>
        <v>44</v>
      </c>
      <c r="E510">
        <f>INDEX(extract[ISSUE_AGE], 1)+D510-1</f>
        <v>91</v>
      </c>
      <c r="F510">
        <f>INDEX(mortality_0[PROBABILITY],MATCH(E510, mortality_0[AGE]))</f>
        <v>0.13927400000000001</v>
      </c>
      <c r="G510">
        <f t="shared" si="99"/>
        <v>1.2420476165938887E-2</v>
      </c>
      <c r="H510">
        <f>INDEX(valuation_rate_0[rate],0+1)</f>
        <v>4.2500000000000003E-2</v>
      </c>
      <c r="I510">
        <f t="shared" si="100"/>
        <v>0.17170382594800368</v>
      </c>
      <c r="J510">
        <f>IF(A510&gt;0,J509+L509-M509-N509,INDEX(extract[FUND_VALUE], 1))</f>
        <v>324.15858713543815</v>
      </c>
      <c r="K510">
        <f>IF((B510&lt;INDEX(extract[GUARANTEE_END], 1)),INDEX(extract[CURRENT_RATE], 1),INDEX(extract[MINIMUM_RATE], 1))</f>
        <v>0.01</v>
      </c>
      <c r="L510">
        <f t="shared" si="101"/>
        <v>0.26890190312144746</v>
      </c>
      <c r="M510">
        <f t="shared" si="102"/>
        <v>4.0262040055001336</v>
      </c>
      <c r="N510">
        <f>IF((A510=0),INDEX(extract[AVAILABLE_FPWD], 1),(IF(MOD(C510, 12)=0,J510*INDEX(extract[FREE_PWD_PERCENT], 1),0)))</f>
        <v>0</v>
      </c>
      <c r="O510">
        <f>IF((D510&lt;=INDEX(surr_charge_sch_0[POLICY_YEAR],COUNTA(surr_charge_sch_0[POLICY_YEAR]))),INDEX(surr_charge_sch_0[SURRENDER_CHARGE_PERCENT],MATCH(D510, surr_charge_sch_0[POLICY_YEAR])),INDEX(surr_charge_sch_0[SURRENDER_CHARGE_PERCENT],COUNTA(surr_charge_sch_0[SURRENDER_CHARGE_PERCENT])))</f>
        <v>0</v>
      </c>
      <c r="P510">
        <f t="shared" si="103"/>
        <v>0</v>
      </c>
      <c r="Q510">
        <f t="shared" si="104"/>
        <v>324.15858713543815</v>
      </c>
      <c r="R510">
        <f t="shared" si="105"/>
        <v>0</v>
      </c>
      <c r="S510">
        <f t="shared" si="106"/>
        <v>324.15858713543815</v>
      </c>
      <c r="T510">
        <f t="shared" si="107"/>
        <v>55.659269625054058</v>
      </c>
      <c r="U510">
        <f t="shared" si="108"/>
        <v>76501.433343912489</v>
      </c>
      <c r="V510">
        <f t="shared" si="109"/>
        <v>4443.7346571989547</v>
      </c>
      <c r="W510">
        <f t="shared" si="110"/>
        <v>81000.82727073651</v>
      </c>
      <c r="X510">
        <f t="shared" si="111"/>
        <v>96310.79063983573</v>
      </c>
    </row>
    <row r="511" spans="1:24" x14ac:dyDescent="0.3">
      <c r="A511">
        <v>509</v>
      </c>
      <c r="B511">
        <f>IF(A511&gt;0,EOMONTH(B510,1),INDEX(extract[VALUATION_DATE], 1))</f>
        <v>60783</v>
      </c>
      <c r="C511">
        <f>IF(A511=0,DAYS360(INDEX(extract[ISSUE_DATE], 1),B511)/30,C510+1)</f>
        <v>527</v>
      </c>
      <c r="D511">
        <f t="shared" si="98"/>
        <v>44</v>
      </c>
      <c r="E511">
        <f>INDEX(extract[ISSUE_AGE], 1)+D511-1</f>
        <v>91</v>
      </c>
      <c r="F511">
        <f>INDEX(mortality_0[PROBABILITY],MATCH(E511, mortality_0[AGE]))</f>
        <v>0.13927400000000001</v>
      </c>
      <c r="G511">
        <f t="shared" si="99"/>
        <v>1.2420476165938887E-2</v>
      </c>
      <c r="H511">
        <f>INDEX(valuation_rate_0[rate],0+1)</f>
        <v>4.2500000000000003E-2</v>
      </c>
      <c r="I511">
        <f t="shared" si="100"/>
        <v>0.17110930751399439</v>
      </c>
      <c r="J511">
        <f>IF(A511&gt;0,J510+L510-M510-N510,INDEX(extract[FUND_VALUE], 1))</f>
        <v>320.40128503305948</v>
      </c>
      <c r="K511">
        <f>IF((B511&lt;INDEX(extract[GUARANTEE_END], 1)),INDEX(extract[CURRENT_RATE], 1),INDEX(extract[MINIMUM_RATE], 1))</f>
        <v>0.01</v>
      </c>
      <c r="L511">
        <f t="shared" si="101"/>
        <v>0.26578507782041139</v>
      </c>
      <c r="M511">
        <f t="shared" si="102"/>
        <v>3.979536524289307</v>
      </c>
      <c r="N511">
        <f>IF((A511=0),INDEX(extract[AVAILABLE_FPWD], 1),(IF(MOD(C511, 12)=0,J511*INDEX(extract[FREE_PWD_PERCENT], 1),0)))</f>
        <v>0</v>
      </c>
      <c r="O511">
        <f>IF((D511&lt;=INDEX(surr_charge_sch_0[POLICY_YEAR],COUNTA(surr_charge_sch_0[POLICY_YEAR]))),INDEX(surr_charge_sch_0[SURRENDER_CHARGE_PERCENT],MATCH(D511, surr_charge_sch_0[POLICY_YEAR])),INDEX(surr_charge_sch_0[SURRENDER_CHARGE_PERCENT],COUNTA(surr_charge_sch_0[SURRENDER_CHARGE_PERCENT])))</f>
        <v>0</v>
      </c>
      <c r="P511">
        <f t="shared" si="103"/>
        <v>0</v>
      </c>
      <c r="Q511">
        <f t="shared" si="104"/>
        <v>320.40128503305948</v>
      </c>
      <c r="R511">
        <f t="shared" si="105"/>
        <v>0</v>
      </c>
      <c r="S511">
        <f t="shared" si="106"/>
        <v>320.40128503305948</v>
      </c>
      <c r="T511">
        <f t="shared" si="107"/>
        <v>54.823642008600743</v>
      </c>
      <c r="U511">
        <f t="shared" si="108"/>
        <v>76501.433343912489</v>
      </c>
      <c r="V511">
        <f t="shared" si="109"/>
        <v>4444.4259718307458</v>
      </c>
      <c r="W511">
        <f t="shared" si="110"/>
        <v>81000.682957751837</v>
      </c>
      <c r="X511">
        <f t="shared" si="111"/>
        <v>96310.79063983573</v>
      </c>
    </row>
    <row r="512" spans="1:24" x14ac:dyDescent="0.3">
      <c r="A512">
        <v>510</v>
      </c>
      <c r="B512">
        <f>IF(A512&gt;0,EOMONTH(B511,1),INDEX(extract[VALUATION_DATE], 1))</f>
        <v>60813</v>
      </c>
      <c r="C512">
        <f>IF(A512=0,DAYS360(INDEX(extract[ISSUE_DATE], 1),B512)/30,C511+1)</f>
        <v>528</v>
      </c>
      <c r="D512">
        <f t="shared" si="98"/>
        <v>45</v>
      </c>
      <c r="E512">
        <f>INDEX(extract[ISSUE_AGE], 1)+D512-1</f>
        <v>92</v>
      </c>
      <c r="F512">
        <f>INDEX(mortality_0[PROBABILITY],MATCH(E512, mortality_0[AGE]))</f>
        <v>0.15015500000000001</v>
      </c>
      <c r="G512">
        <f t="shared" si="99"/>
        <v>1.3466939926583987E-2</v>
      </c>
      <c r="H512">
        <f>INDEX(valuation_rate_0[rate],0+1)</f>
        <v>4.2500000000000003E-2</v>
      </c>
      <c r="I512">
        <f t="shared" si="100"/>
        <v>0.17051684757906876</v>
      </c>
      <c r="J512">
        <f>IF(A512&gt;0,J511+L511-M511-N511,INDEX(extract[FUND_VALUE], 1))</f>
        <v>316.68753358659058</v>
      </c>
      <c r="K512">
        <f>IF((B512&lt;INDEX(extract[GUARANTEE_END], 1)),INDEX(extract[CURRENT_RATE], 1),INDEX(extract[MINIMUM_RATE], 1))</f>
        <v>0.01</v>
      </c>
      <c r="L512">
        <f t="shared" si="101"/>
        <v>0.26270437944835728</v>
      </c>
      <c r="M512">
        <f t="shared" si="102"/>
        <v>4.2648119903086643</v>
      </c>
      <c r="N512">
        <f>IF((A512=0),INDEX(extract[AVAILABLE_FPWD], 1),(IF(MOD(C512, 12)=0,J512*INDEX(extract[FREE_PWD_PERCENT], 1),0)))</f>
        <v>31.66875335865906</v>
      </c>
      <c r="O512">
        <f>IF((D512&lt;=INDEX(surr_charge_sch_0[POLICY_YEAR],COUNTA(surr_charge_sch_0[POLICY_YEAR]))),INDEX(surr_charge_sch_0[SURRENDER_CHARGE_PERCENT],MATCH(D512, surr_charge_sch_0[POLICY_YEAR])),INDEX(surr_charge_sch_0[SURRENDER_CHARGE_PERCENT],COUNTA(surr_charge_sch_0[SURRENDER_CHARGE_PERCENT])))</f>
        <v>0</v>
      </c>
      <c r="P512">
        <f t="shared" si="103"/>
        <v>31.66875335865906</v>
      </c>
      <c r="Q512">
        <f t="shared" si="104"/>
        <v>285.01878022793153</v>
      </c>
      <c r="R512">
        <f t="shared" si="105"/>
        <v>0</v>
      </c>
      <c r="S512">
        <f t="shared" si="106"/>
        <v>316.68753358659058</v>
      </c>
      <c r="T512">
        <f t="shared" si="107"/>
        <v>54.000559894775883</v>
      </c>
      <c r="U512">
        <f t="shared" si="108"/>
        <v>76501.433343912489</v>
      </c>
      <c r="V512">
        <f t="shared" si="109"/>
        <v>4445.1069075696432</v>
      </c>
      <c r="W512">
        <f t="shared" si="110"/>
        <v>81000.540811376908</v>
      </c>
      <c r="X512">
        <f t="shared" si="111"/>
        <v>96310.79063983573</v>
      </c>
    </row>
    <row r="513" spans="1:24" x14ac:dyDescent="0.3">
      <c r="A513">
        <v>511</v>
      </c>
      <c r="B513">
        <f>IF(A513&gt;0,EOMONTH(B512,1),INDEX(extract[VALUATION_DATE], 1))</f>
        <v>60844</v>
      </c>
      <c r="C513">
        <f>IF(A513=0,DAYS360(INDEX(extract[ISSUE_DATE], 1),B513)/30,C512+1)</f>
        <v>529</v>
      </c>
      <c r="D513">
        <f t="shared" si="98"/>
        <v>45</v>
      </c>
      <c r="E513">
        <f>INDEX(extract[ISSUE_AGE], 1)+D513-1</f>
        <v>92</v>
      </c>
      <c r="F513">
        <f>INDEX(mortality_0[PROBABILITY],MATCH(E513, mortality_0[AGE]))</f>
        <v>0.15015500000000001</v>
      </c>
      <c r="G513">
        <f t="shared" si="99"/>
        <v>1.3466939926583987E-2</v>
      </c>
      <c r="H513">
        <f>INDEX(valuation_rate_0[rate],0+1)</f>
        <v>4.2500000000000003E-2</v>
      </c>
      <c r="I513">
        <f t="shared" si="100"/>
        <v>0.16992643901574644</v>
      </c>
      <c r="J513">
        <f>IF(A513&gt;0,J512+L512-M512-N512,INDEX(extract[FUND_VALUE], 1))</f>
        <v>281.01667261707121</v>
      </c>
      <c r="K513">
        <f>IF((B513&lt;INDEX(extract[GUARANTEE_END], 1)),INDEX(extract[CURRENT_RATE], 1),INDEX(extract[MINIMUM_RATE], 1))</f>
        <v>0.01</v>
      </c>
      <c r="L513">
        <f t="shared" si="101"/>
        <v>0.23311404070259806</v>
      </c>
      <c r="M513">
        <f t="shared" si="102"/>
        <v>3.7844346485026175</v>
      </c>
      <c r="N513">
        <f>IF((A513=0),INDEX(extract[AVAILABLE_FPWD], 1),(IF(MOD(C513, 12)=0,J513*INDEX(extract[FREE_PWD_PERCENT], 1),0)))</f>
        <v>0</v>
      </c>
      <c r="O513">
        <f>IF((D513&lt;=INDEX(surr_charge_sch_0[POLICY_YEAR],COUNTA(surr_charge_sch_0[POLICY_YEAR]))),INDEX(surr_charge_sch_0[SURRENDER_CHARGE_PERCENT],MATCH(D513, surr_charge_sch_0[POLICY_YEAR])),INDEX(surr_charge_sch_0[SURRENDER_CHARGE_PERCENT],COUNTA(surr_charge_sch_0[SURRENDER_CHARGE_PERCENT])))</f>
        <v>0</v>
      </c>
      <c r="P513">
        <f t="shared" si="103"/>
        <v>0</v>
      </c>
      <c r="Q513">
        <f t="shared" si="104"/>
        <v>281.01667261707121</v>
      </c>
      <c r="R513">
        <f t="shared" si="105"/>
        <v>0</v>
      </c>
      <c r="S513">
        <f t="shared" si="106"/>
        <v>281.01667261707121</v>
      </c>
      <c r="T513">
        <f t="shared" si="107"/>
        <v>47.752162481872737</v>
      </c>
      <c r="U513">
        <f t="shared" si="108"/>
        <v>76506.833399901967</v>
      </c>
      <c r="V513">
        <f t="shared" si="109"/>
        <v>4445.8341298657479</v>
      </c>
      <c r="W513">
        <f t="shared" si="110"/>
        <v>81000.41969224959</v>
      </c>
      <c r="X513">
        <f t="shared" si="111"/>
        <v>96310.79063983573</v>
      </c>
    </row>
    <row r="514" spans="1:24" x14ac:dyDescent="0.3">
      <c r="A514">
        <v>512</v>
      </c>
      <c r="B514">
        <f>IF(A514&gt;0,EOMONTH(B513,1),INDEX(extract[VALUATION_DATE], 1))</f>
        <v>60875</v>
      </c>
      <c r="C514">
        <f>IF(A514=0,DAYS360(INDEX(extract[ISSUE_DATE], 1),B514)/30,C513+1)</f>
        <v>530</v>
      </c>
      <c r="D514">
        <f t="shared" ref="D514:D577" si="112">_xlfn.FLOOR.MATH(C514/12)+1</f>
        <v>45</v>
      </c>
      <c r="E514">
        <f>INDEX(extract[ISSUE_AGE], 1)+D514-1</f>
        <v>92</v>
      </c>
      <c r="F514">
        <f>INDEX(mortality_0[PROBABILITY],MATCH(E514, mortality_0[AGE]))</f>
        <v>0.15015500000000001</v>
      </c>
      <c r="G514">
        <f t="shared" ref="G514:G577" si="113">1-(1-F514)^(1/12)</f>
        <v>1.3466939926583987E-2</v>
      </c>
      <c r="H514">
        <f>INDEX(valuation_rate_0[rate],0+1)</f>
        <v>4.2500000000000003E-2</v>
      </c>
      <c r="I514">
        <f t="shared" ref="I514:I548" si="114">IF(A514&gt;0,(1+H513)^(-1/12)*I513,1)</f>
        <v>0.16933807472122567</v>
      </c>
      <c r="J514">
        <f>IF(A514&gt;0,J513+L513-M513-N513,INDEX(extract[FUND_VALUE], 1))</f>
        <v>277.46535200927121</v>
      </c>
      <c r="K514">
        <f>IF((B514&lt;INDEX(extract[GUARANTEE_END], 1)),INDEX(extract[CURRENT_RATE], 1),INDEX(extract[MINIMUM_RATE], 1))</f>
        <v>0.01</v>
      </c>
      <c r="L514">
        <f t="shared" ref="L514:L577" si="115">J514*((1+K514)^(1/12)-1)</f>
        <v>0.23016808490216498</v>
      </c>
      <c r="M514">
        <f t="shared" ref="M514:M548" si="116">J514*G514</f>
        <v>3.7366092272173352</v>
      </c>
      <c r="N514">
        <f>IF((A514=0),INDEX(extract[AVAILABLE_FPWD], 1),(IF(MOD(C514, 12)=0,J514*INDEX(extract[FREE_PWD_PERCENT], 1),0)))</f>
        <v>0</v>
      </c>
      <c r="O514">
        <f>IF((D514&lt;=INDEX(surr_charge_sch_0[POLICY_YEAR],COUNTA(surr_charge_sch_0[POLICY_YEAR]))),INDEX(surr_charge_sch_0[SURRENDER_CHARGE_PERCENT],MATCH(D514, surr_charge_sch_0[POLICY_YEAR])),INDEX(surr_charge_sch_0[SURRENDER_CHARGE_PERCENT],COUNTA(surr_charge_sch_0[SURRENDER_CHARGE_PERCENT])))</f>
        <v>0</v>
      </c>
      <c r="P514">
        <f t="shared" ref="P514:P548" si="117">N514</f>
        <v>0</v>
      </c>
      <c r="Q514">
        <f t="shared" ref="Q514:Q577" si="118">J514-P514</f>
        <v>277.46535200927121</v>
      </c>
      <c r="R514">
        <f t="shared" ref="R514:R577" si="119">O514*Q514</f>
        <v>0</v>
      </c>
      <c r="S514">
        <f t="shared" ref="S514:S577" si="120">J514-R514</f>
        <v>277.46535200927121</v>
      </c>
      <c r="T514">
        <f t="shared" ref="T514:T577" si="121">S514*I514</f>
        <v>46.985448511097154</v>
      </c>
      <c r="U514">
        <f t="shared" ref="U514:U548" si="122">IF(A514&gt;0,U513+N513*I513,0)</f>
        <v>76506.833399901967</v>
      </c>
      <c r="V514">
        <f t="shared" ref="V514:V548" si="123">IF(A514&gt;0,V513+M513*I513,0)</f>
        <v>4446.4772053692559</v>
      </c>
      <c r="W514">
        <f t="shared" ref="W514:W577" si="124">T514+U514+V514</f>
        <v>81000.296053782324</v>
      </c>
      <c r="X514">
        <f t="shared" ref="X514:X577" si="125">IF((A514=0),W514,(IF(W514&gt;X513,W514,X513)))</f>
        <v>96310.79063983573</v>
      </c>
    </row>
    <row r="515" spans="1:24" x14ac:dyDescent="0.3">
      <c r="A515">
        <v>513</v>
      </c>
      <c r="B515">
        <f>IF(A515&gt;0,EOMONTH(B514,1),INDEX(extract[VALUATION_DATE], 1))</f>
        <v>60905</v>
      </c>
      <c r="C515">
        <f>IF(A515=0,DAYS360(INDEX(extract[ISSUE_DATE], 1),B515)/30,C514+1)</f>
        <v>531</v>
      </c>
      <c r="D515">
        <f t="shared" si="112"/>
        <v>45</v>
      </c>
      <c r="E515">
        <f>INDEX(extract[ISSUE_AGE], 1)+D515-1</f>
        <v>92</v>
      </c>
      <c r="F515">
        <f>INDEX(mortality_0[PROBABILITY],MATCH(E515, mortality_0[AGE]))</f>
        <v>0.15015500000000001</v>
      </c>
      <c r="G515">
        <f t="shared" si="113"/>
        <v>1.3466939926583987E-2</v>
      </c>
      <c r="H515">
        <f>INDEX(valuation_rate_0[rate],0+1)</f>
        <v>4.2500000000000003E-2</v>
      </c>
      <c r="I515">
        <f t="shared" si="114"/>
        <v>0.16875174761729789</v>
      </c>
      <c r="J515">
        <f>IF(A515&gt;0,J514+L514-M514-N514,INDEX(extract[FUND_VALUE], 1))</f>
        <v>273.95891086695605</v>
      </c>
      <c r="K515">
        <f>IF((B515&lt;INDEX(extract[GUARANTEE_END], 1)),INDEX(extract[CURRENT_RATE], 1),INDEX(extract[MINIMUM_RATE], 1))</f>
        <v>0.01</v>
      </c>
      <c r="L515">
        <f t="shared" si="115"/>
        <v>0.22725935832890304</v>
      </c>
      <c r="M515">
        <f t="shared" si="116"/>
        <v>3.6893881949976741</v>
      </c>
      <c r="N515">
        <f>IF((A515=0),INDEX(extract[AVAILABLE_FPWD], 1),(IF(MOD(C515, 12)=0,J515*INDEX(extract[FREE_PWD_PERCENT], 1),0)))</f>
        <v>0</v>
      </c>
      <c r="O515">
        <f>IF((D515&lt;=INDEX(surr_charge_sch_0[POLICY_YEAR],COUNTA(surr_charge_sch_0[POLICY_YEAR]))),INDEX(surr_charge_sch_0[SURRENDER_CHARGE_PERCENT],MATCH(D515, surr_charge_sch_0[POLICY_YEAR])),INDEX(surr_charge_sch_0[SURRENDER_CHARGE_PERCENT],COUNTA(surr_charge_sch_0[SURRENDER_CHARGE_PERCENT])))</f>
        <v>0</v>
      </c>
      <c r="P515">
        <f t="shared" si="117"/>
        <v>0</v>
      </c>
      <c r="Q515">
        <f t="shared" si="118"/>
        <v>273.95891086695605</v>
      </c>
      <c r="R515">
        <f t="shared" si="119"/>
        <v>0</v>
      </c>
      <c r="S515">
        <f t="shared" si="120"/>
        <v>273.95891086695605</v>
      </c>
      <c r="T515">
        <f t="shared" si="121"/>
        <v>46.231044984130371</v>
      </c>
      <c r="U515">
        <f t="shared" si="122"/>
        <v>76506.833399901967</v>
      </c>
      <c r="V515">
        <f t="shared" si="123"/>
        <v>4447.1099555817782</v>
      </c>
      <c r="W515">
        <f t="shared" si="124"/>
        <v>81000.174400467877</v>
      </c>
      <c r="X515">
        <f t="shared" si="125"/>
        <v>96310.79063983573</v>
      </c>
    </row>
    <row r="516" spans="1:24" x14ac:dyDescent="0.3">
      <c r="A516">
        <v>514</v>
      </c>
      <c r="B516">
        <f>IF(A516&gt;0,EOMONTH(B515,1),INDEX(extract[VALUATION_DATE], 1))</f>
        <v>60936</v>
      </c>
      <c r="C516">
        <f>IF(A516=0,DAYS360(INDEX(extract[ISSUE_DATE], 1),B516)/30,C515+1)</f>
        <v>532</v>
      </c>
      <c r="D516">
        <f t="shared" si="112"/>
        <v>45</v>
      </c>
      <c r="E516">
        <f>INDEX(extract[ISSUE_AGE], 1)+D516-1</f>
        <v>92</v>
      </c>
      <c r="F516">
        <f>INDEX(mortality_0[PROBABILITY],MATCH(E516, mortality_0[AGE]))</f>
        <v>0.15015500000000001</v>
      </c>
      <c r="G516">
        <f t="shared" si="113"/>
        <v>1.3466939926583987E-2</v>
      </c>
      <c r="H516">
        <f>INDEX(valuation_rate_0[rate],0+1)</f>
        <v>4.2500000000000003E-2</v>
      </c>
      <c r="I516">
        <f t="shared" si="114"/>
        <v>0.16816745065026265</v>
      </c>
      <c r="J516">
        <f>IF(A516&gt;0,J515+L515-M515-N515,INDEX(extract[FUND_VALUE], 1))</f>
        <v>270.49678203028731</v>
      </c>
      <c r="K516">
        <f>IF((B516&lt;INDEX(extract[GUARANTEE_END], 1)),INDEX(extract[CURRENT_RATE], 1),INDEX(extract[MINIMUM_RATE], 1))</f>
        <v>0.01</v>
      </c>
      <c r="L516">
        <f t="shared" si="115"/>
        <v>0.22438739050210937</v>
      </c>
      <c r="M516">
        <f t="shared" si="116"/>
        <v>3.6427639139361623</v>
      </c>
      <c r="N516">
        <f>IF((A516=0),INDEX(extract[AVAILABLE_FPWD], 1),(IF(MOD(C516, 12)=0,J516*INDEX(extract[FREE_PWD_PERCENT], 1),0)))</f>
        <v>0</v>
      </c>
      <c r="O516">
        <f>IF((D516&lt;=INDEX(surr_charge_sch_0[POLICY_YEAR],COUNTA(surr_charge_sch_0[POLICY_YEAR]))),INDEX(surr_charge_sch_0[SURRENDER_CHARGE_PERCENT],MATCH(D516, surr_charge_sch_0[POLICY_YEAR])),INDEX(surr_charge_sch_0[SURRENDER_CHARGE_PERCENT],COUNTA(surr_charge_sch_0[SURRENDER_CHARGE_PERCENT])))</f>
        <v>0</v>
      </c>
      <c r="P516">
        <f t="shared" si="117"/>
        <v>0</v>
      </c>
      <c r="Q516">
        <f t="shared" si="118"/>
        <v>270.49678203028731</v>
      </c>
      <c r="R516">
        <f t="shared" si="119"/>
        <v>0</v>
      </c>
      <c r="S516">
        <f t="shared" si="120"/>
        <v>270.49678203028731</v>
      </c>
      <c r="T516">
        <f t="shared" si="121"/>
        <v>45.488754243133194</v>
      </c>
      <c r="U516">
        <f t="shared" si="122"/>
        <v>76506.833399901967</v>
      </c>
      <c r="V516">
        <f t="shared" si="123"/>
        <v>4447.7325462873223</v>
      </c>
      <c r="W516">
        <f t="shared" si="124"/>
        <v>81000.054700432433</v>
      </c>
      <c r="X516">
        <f t="shared" si="125"/>
        <v>96310.79063983573</v>
      </c>
    </row>
    <row r="517" spans="1:24" x14ac:dyDescent="0.3">
      <c r="A517">
        <v>515</v>
      </c>
      <c r="B517">
        <f>IF(A517&gt;0,EOMONTH(B516,1),INDEX(extract[VALUATION_DATE], 1))</f>
        <v>60966</v>
      </c>
      <c r="C517">
        <f>IF(A517=0,DAYS360(INDEX(extract[ISSUE_DATE], 1),B517)/30,C516+1)</f>
        <v>533</v>
      </c>
      <c r="D517">
        <f t="shared" si="112"/>
        <v>45</v>
      </c>
      <c r="E517">
        <f>INDEX(extract[ISSUE_AGE], 1)+D517-1</f>
        <v>92</v>
      </c>
      <c r="F517">
        <f>INDEX(mortality_0[PROBABILITY],MATCH(E517, mortality_0[AGE]))</f>
        <v>0.15015500000000001</v>
      </c>
      <c r="G517">
        <f t="shared" si="113"/>
        <v>1.3466939926583987E-2</v>
      </c>
      <c r="H517">
        <f>INDEX(valuation_rate_0[rate],0+1)</f>
        <v>4.2500000000000003E-2</v>
      </c>
      <c r="I517">
        <f t="shared" si="114"/>
        <v>0.16758517679084262</v>
      </c>
      <c r="J517">
        <f>IF(A517&gt;0,J516+L516-M516-N516,INDEX(extract[FUND_VALUE], 1))</f>
        <v>267.07840550685324</v>
      </c>
      <c r="K517">
        <f>IF((B517&lt;INDEX(extract[GUARANTEE_END], 1)),INDEX(extract[CURRENT_RATE], 1),INDEX(extract[MINIMUM_RATE], 1))</f>
        <v>0.01</v>
      </c>
      <c r="L517">
        <f t="shared" si="115"/>
        <v>0.2215517168867347</v>
      </c>
      <c r="M517">
        <f t="shared" si="116"/>
        <v>3.5967288426486306</v>
      </c>
      <c r="N517">
        <f>IF((A517=0),INDEX(extract[AVAILABLE_FPWD], 1),(IF(MOD(C517, 12)=0,J517*INDEX(extract[FREE_PWD_PERCENT], 1),0)))</f>
        <v>0</v>
      </c>
      <c r="O517">
        <f>IF((D517&lt;=INDEX(surr_charge_sch_0[POLICY_YEAR],COUNTA(surr_charge_sch_0[POLICY_YEAR]))),INDEX(surr_charge_sch_0[SURRENDER_CHARGE_PERCENT],MATCH(D517, surr_charge_sch_0[POLICY_YEAR])),INDEX(surr_charge_sch_0[SURRENDER_CHARGE_PERCENT],COUNTA(surr_charge_sch_0[SURRENDER_CHARGE_PERCENT])))</f>
        <v>0</v>
      </c>
      <c r="P517">
        <f t="shared" si="117"/>
        <v>0</v>
      </c>
      <c r="Q517">
        <f t="shared" si="118"/>
        <v>267.07840550685324</v>
      </c>
      <c r="R517">
        <f t="shared" si="119"/>
        <v>0</v>
      </c>
      <c r="S517">
        <f t="shared" si="120"/>
        <v>267.07840550685324</v>
      </c>
      <c r="T517">
        <f t="shared" si="121"/>
        <v>44.758381803882358</v>
      </c>
      <c r="U517">
        <f t="shared" si="122"/>
        <v>76506.833399901967</v>
      </c>
      <c r="V517">
        <f t="shared" si="123"/>
        <v>4448.3451406080494</v>
      </c>
      <c r="W517">
        <f t="shared" si="124"/>
        <v>80999.936922313907</v>
      </c>
      <c r="X517">
        <f t="shared" si="125"/>
        <v>96310.79063983573</v>
      </c>
    </row>
    <row r="518" spans="1:24" x14ac:dyDescent="0.3">
      <c r="A518">
        <v>516</v>
      </c>
      <c r="B518">
        <f>IF(A518&gt;0,EOMONTH(B517,1),INDEX(extract[VALUATION_DATE], 1))</f>
        <v>60997</v>
      </c>
      <c r="C518">
        <f>IF(A518=0,DAYS360(INDEX(extract[ISSUE_DATE], 1),B518)/30,C517+1)</f>
        <v>534</v>
      </c>
      <c r="D518">
        <f t="shared" si="112"/>
        <v>45</v>
      </c>
      <c r="E518">
        <f>INDEX(extract[ISSUE_AGE], 1)+D518-1</f>
        <v>92</v>
      </c>
      <c r="F518">
        <f>INDEX(mortality_0[PROBABILITY],MATCH(E518, mortality_0[AGE]))</f>
        <v>0.15015500000000001</v>
      </c>
      <c r="G518">
        <f t="shared" si="113"/>
        <v>1.3466939926583987E-2</v>
      </c>
      <c r="H518">
        <f>INDEX(valuation_rate_0[rate],0+1)</f>
        <v>4.2500000000000003E-2</v>
      </c>
      <c r="I518">
        <f t="shared" si="114"/>
        <v>0.16700491903409914</v>
      </c>
      <c r="J518">
        <f>IF(A518&gt;0,J517+L517-M517-N517,INDEX(extract[FUND_VALUE], 1))</f>
        <v>263.70322838109132</v>
      </c>
      <c r="K518">
        <f>IF((B518&lt;INDEX(extract[GUARANTEE_END], 1)),INDEX(extract[CURRENT_RATE], 1),INDEX(extract[MINIMUM_RATE], 1))</f>
        <v>0.01</v>
      </c>
      <c r="L518">
        <f t="shared" si="115"/>
        <v>0.21875187881824587</v>
      </c>
      <c r="M518">
        <f t="shared" si="116"/>
        <v>3.5512755350544145</v>
      </c>
      <c r="N518">
        <f>IF((A518=0),INDEX(extract[AVAILABLE_FPWD], 1),(IF(MOD(C518, 12)=0,J518*INDEX(extract[FREE_PWD_PERCENT], 1),0)))</f>
        <v>0</v>
      </c>
      <c r="O518">
        <f>IF((D518&lt;=INDEX(surr_charge_sch_0[POLICY_YEAR],COUNTA(surr_charge_sch_0[POLICY_YEAR]))),INDEX(surr_charge_sch_0[SURRENDER_CHARGE_PERCENT],MATCH(D518, surr_charge_sch_0[POLICY_YEAR])),INDEX(surr_charge_sch_0[SURRENDER_CHARGE_PERCENT],COUNTA(surr_charge_sch_0[SURRENDER_CHARGE_PERCENT])))</f>
        <v>0</v>
      </c>
      <c r="P518">
        <f t="shared" si="117"/>
        <v>0</v>
      </c>
      <c r="Q518">
        <f t="shared" si="118"/>
        <v>263.70322838109132</v>
      </c>
      <c r="R518">
        <f t="shared" si="119"/>
        <v>0</v>
      </c>
      <c r="S518">
        <f t="shared" si="120"/>
        <v>263.70322838109132</v>
      </c>
      <c r="T518">
        <f t="shared" si="121"/>
        <v>44.03973630481471</v>
      </c>
      <c r="U518">
        <f t="shared" si="122"/>
        <v>76506.833399901967</v>
      </c>
      <c r="V518">
        <f t="shared" si="123"/>
        <v>4448.9478990470134</v>
      </c>
      <c r="W518">
        <f t="shared" si="124"/>
        <v>80999.821035253786</v>
      </c>
      <c r="X518">
        <f t="shared" si="125"/>
        <v>96310.79063983573</v>
      </c>
    </row>
    <row r="519" spans="1:24" x14ac:dyDescent="0.3">
      <c r="A519">
        <v>517</v>
      </c>
      <c r="B519">
        <f>IF(A519&gt;0,EOMONTH(B518,1),INDEX(extract[VALUATION_DATE], 1))</f>
        <v>61028</v>
      </c>
      <c r="C519">
        <f>IF(A519=0,DAYS360(INDEX(extract[ISSUE_DATE], 1),B519)/30,C518+1)</f>
        <v>535</v>
      </c>
      <c r="D519">
        <f t="shared" si="112"/>
        <v>45</v>
      </c>
      <c r="E519">
        <f>INDEX(extract[ISSUE_AGE], 1)+D519-1</f>
        <v>92</v>
      </c>
      <c r="F519">
        <f>INDEX(mortality_0[PROBABILITY],MATCH(E519, mortality_0[AGE]))</f>
        <v>0.15015500000000001</v>
      </c>
      <c r="G519">
        <f t="shared" si="113"/>
        <v>1.3466939926583987E-2</v>
      </c>
      <c r="H519">
        <f>INDEX(valuation_rate_0[rate],0+1)</f>
        <v>4.2500000000000003E-2</v>
      </c>
      <c r="I519">
        <f t="shared" si="114"/>
        <v>0.16642667039934789</v>
      </c>
      <c r="J519">
        <f>IF(A519&gt;0,J518+L518-M518-N518,INDEX(extract[FUND_VALUE], 1))</f>
        <v>260.37070472485516</v>
      </c>
      <c r="K519">
        <f>IF((B519&lt;INDEX(extract[GUARANTEE_END], 1)),INDEX(extract[CURRENT_RATE], 1),INDEX(extract[MINIMUM_RATE], 1))</f>
        <v>0.01</v>
      </c>
      <c r="L519">
        <f t="shared" si="115"/>
        <v>0.21598742342843774</v>
      </c>
      <c r="M519">
        <f t="shared" si="116"/>
        <v>3.5063966391719621</v>
      </c>
      <c r="N519">
        <f>IF((A519=0),INDEX(extract[AVAILABLE_FPWD], 1),(IF(MOD(C519, 12)=0,J519*INDEX(extract[FREE_PWD_PERCENT], 1),0)))</f>
        <v>0</v>
      </c>
      <c r="O519">
        <f>IF((D519&lt;=INDEX(surr_charge_sch_0[POLICY_YEAR],COUNTA(surr_charge_sch_0[POLICY_YEAR]))),INDEX(surr_charge_sch_0[SURRENDER_CHARGE_PERCENT],MATCH(D519, surr_charge_sch_0[POLICY_YEAR])),INDEX(surr_charge_sch_0[SURRENDER_CHARGE_PERCENT],COUNTA(surr_charge_sch_0[SURRENDER_CHARGE_PERCENT])))</f>
        <v>0</v>
      </c>
      <c r="P519">
        <f t="shared" si="117"/>
        <v>0</v>
      </c>
      <c r="Q519">
        <f t="shared" si="118"/>
        <v>260.37070472485516</v>
      </c>
      <c r="R519">
        <f t="shared" si="119"/>
        <v>0</v>
      </c>
      <c r="S519">
        <f t="shared" si="120"/>
        <v>260.37070472485516</v>
      </c>
      <c r="T519">
        <f t="shared" si="121"/>
        <v>43.3326294568894</v>
      </c>
      <c r="U519">
        <f t="shared" si="122"/>
        <v>76506.833399901967</v>
      </c>
      <c r="V519">
        <f t="shared" si="123"/>
        <v>4449.540979530213</v>
      </c>
      <c r="W519">
        <f t="shared" si="124"/>
        <v>80999.707008889061</v>
      </c>
      <c r="X519">
        <f t="shared" si="125"/>
        <v>96310.79063983573</v>
      </c>
    </row>
    <row r="520" spans="1:24" x14ac:dyDescent="0.3">
      <c r="A520">
        <v>518</v>
      </c>
      <c r="B520">
        <f>IF(A520&gt;0,EOMONTH(B519,1),INDEX(extract[VALUATION_DATE], 1))</f>
        <v>61056</v>
      </c>
      <c r="C520">
        <f>IF(A520=0,DAYS360(INDEX(extract[ISSUE_DATE], 1),B520)/30,C519+1)</f>
        <v>536</v>
      </c>
      <c r="D520">
        <f t="shared" si="112"/>
        <v>45</v>
      </c>
      <c r="E520">
        <f>INDEX(extract[ISSUE_AGE], 1)+D520-1</f>
        <v>92</v>
      </c>
      <c r="F520">
        <f>INDEX(mortality_0[PROBABILITY],MATCH(E520, mortality_0[AGE]))</f>
        <v>0.15015500000000001</v>
      </c>
      <c r="G520">
        <f t="shared" si="113"/>
        <v>1.3466939926583987E-2</v>
      </c>
      <c r="H520">
        <f>INDEX(valuation_rate_0[rate],0+1)</f>
        <v>4.2500000000000003E-2</v>
      </c>
      <c r="I520">
        <f t="shared" si="114"/>
        <v>0.1658504239300749</v>
      </c>
      <c r="J520">
        <f>IF(A520&gt;0,J519+L519-M519-N519,INDEX(extract[FUND_VALUE], 1))</f>
        <v>257.08029550911164</v>
      </c>
      <c r="K520">
        <f>IF((B520&lt;INDEX(extract[GUARANTEE_END], 1)),INDEX(extract[CURRENT_RATE], 1),INDEX(extract[MINIMUM_RATE], 1))</f>
        <v>0.01</v>
      </c>
      <c r="L520">
        <f t="shared" si="115"/>
        <v>0.21325790357218261</v>
      </c>
      <c r="M520">
        <f t="shared" si="116"/>
        <v>3.4620848959296655</v>
      </c>
      <c r="N520">
        <f>IF((A520=0),INDEX(extract[AVAILABLE_FPWD], 1),(IF(MOD(C520, 12)=0,J520*INDEX(extract[FREE_PWD_PERCENT], 1),0)))</f>
        <v>0</v>
      </c>
      <c r="O520">
        <f>IF((D520&lt;=INDEX(surr_charge_sch_0[POLICY_YEAR],COUNTA(surr_charge_sch_0[POLICY_YEAR]))),INDEX(surr_charge_sch_0[SURRENDER_CHARGE_PERCENT],MATCH(D520, surr_charge_sch_0[POLICY_YEAR])),INDEX(surr_charge_sch_0[SURRENDER_CHARGE_PERCENT],COUNTA(surr_charge_sch_0[SURRENDER_CHARGE_PERCENT])))</f>
        <v>0</v>
      </c>
      <c r="P520">
        <f t="shared" si="117"/>
        <v>0</v>
      </c>
      <c r="Q520">
        <f t="shared" si="118"/>
        <v>257.08029550911164</v>
      </c>
      <c r="R520">
        <f t="shared" si="119"/>
        <v>0</v>
      </c>
      <c r="S520">
        <f t="shared" si="120"/>
        <v>257.08029550911164</v>
      </c>
      <c r="T520">
        <f t="shared" si="121"/>
        <v>42.636875994255099</v>
      </c>
      <c r="U520">
        <f t="shared" si="122"/>
        <v>76506.833399901967</v>
      </c>
      <c r="V520">
        <f t="shared" si="123"/>
        <v>4450.1245374479695</v>
      </c>
      <c r="W520">
        <f t="shared" si="124"/>
        <v>80999.594813344185</v>
      </c>
      <c r="X520">
        <f t="shared" si="125"/>
        <v>96310.79063983573</v>
      </c>
    </row>
    <row r="521" spans="1:24" x14ac:dyDescent="0.3">
      <c r="A521">
        <v>519</v>
      </c>
      <c r="B521">
        <f>IF(A521&gt;0,EOMONTH(B520,1),INDEX(extract[VALUATION_DATE], 1))</f>
        <v>61087</v>
      </c>
      <c r="C521">
        <f>IF(A521=0,DAYS360(INDEX(extract[ISSUE_DATE], 1),B521)/30,C520+1)</f>
        <v>537</v>
      </c>
      <c r="D521">
        <f t="shared" si="112"/>
        <v>45</v>
      </c>
      <c r="E521">
        <f>INDEX(extract[ISSUE_AGE], 1)+D521-1</f>
        <v>92</v>
      </c>
      <c r="F521">
        <f>INDEX(mortality_0[PROBABILITY],MATCH(E521, mortality_0[AGE]))</f>
        <v>0.15015500000000001</v>
      </c>
      <c r="G521">
        <f t="shared" si="113"/>
        <v>1.3466939926583987E-2</v>
      </c>
      <c r="H521">
        <f>INDEX(valuation_rate_0[rate],0+1)</f>
        <v>4.2500000000000003E-2</v>
      </c>
      <c r="I521">
        <f t="shared" si="114"/>
        <v>0.16527617269385292</v>
      </c>
      <c r="J521">
        <f>IF(A521&gt;0,J520+L520-M520-N520,INDEX(extract[FUND_VALUE], 1))</f>
        <v>253.83146851675414</v>
      </c>
      <c r="K521">
        <f>IF((B521&lt;INDEX(extract[GUARANTEE_END], 1)),INDEX(extract[CURRENT_RATE], 1),INDEX(extract[MINIMUM_RATE], 1))</f>
        <v>0.01</v>
      </c>
      <c r="L521">
        <f t="shared" si="115"/>
        <v>0.21056287775510546</v>
      </c>
      <c r="M521">
        <f t="shared" si="116"/>
        <v>3.4183331379917226</v>
      </c>
      <c r="N521">
        <f>IF((A521=0),INDEX(extract[AVAILABLE_FPWD], 1),(IF(MOD(C521, 12)=0,J521*INDEX(extract[FREE_PWD_PERCENT], 1),0)))</f>
        <v>0</v>
      </c>
      <c r="O521">
        <f>IF((D521&lt;=INDEX(surr_charge_sch_0[POLICY_YEAR],COUNTA(surr_charge_sch_0[POLICY_YEAR]))),INDEX(surr_charge_sch_0[SURRENDER_CHARGE_PERCENT],MATCH(D521, surr_charge_sch_0[POLICY_YEAR])),INDEX(surr_charge_sch_0[SURRENDER_CHARGE_PERCENT],COUNTA(surr_charge_sch_0[SURRENDER_CHARGE_PERCENT])))</f>
        <v>0</v>
      </c>
      <c r="P521">
        <f t="shared" si="117"/>
        <v>0</v>
      </c>
      <c r="Q521">
        <f t="shared" si="118"/>
        <v>253.83146851675414</v>
      </c>
      <c r="R521">
        <f t="shared" si="119"/>
        <v>0</v>
      </c>
      <c r="S521">
        <f t="shared" si="120"/>
        <v>253.83146851675414</v>
      </c>
      <c r="T521">
        <f t="shared" si="121"/>
        <v>41.952293625709345</v>
      </c>
      <c r="U521">
        <f t="shared" si="122"/>
        <v>76506.833399901967</v>
      </c>
      <c r="V521">
        <f t="shared" si="123"/>
        <v>4450.6987256956418</v>
      </c>
      <c r="W521">
        <f t="shared" si="124"/>
        <v>80999.484419223329</v>
      </c>
      <c r="X521">
        <f t="shared" si="125"/>
        <v>96310.79063983573</v>
      </c>
    </row>
    <row r="522" spans="1:24" x14ac:dyDescent="0.3">
      <c r="A522">
        <v>520</v>
      </c>
      <c r="B522">
        <f>IF(A522&gt;0,EOMONTH(B521,1),INDEX(extract[VALUATION_DATE], 1))</f>
        <v>61117</v>
      </c>
      <c r="C522">
        <f>IF(A522=0,DAYS360(INDEX(extract[ISSUE_DATE], 1),B522)/30,C521+1)</f>
        <v>538</v>
      </c>
      <c r="D522">
        <f t="shared" si="112"/>
        <v>45</v>
      </c>
      <c r="E522">
        <f>INDEX(extract[ISSUE_AGE], 1)+D522-1</f>
        <v>92</v>
      </c>
      <c r="F522">
        <f>INDEX(mortality_0[PROBABILITY],MATCH(E522, mortality_0[AGE]))</f>
        <v>0.15015500000000001</v>
      </c>
      <c r="G522">
        <f t="shared" si="113"/>
        <v>1.3466939926583987E-2</v>
      </c>
      <c r="H522">
        <f>INDEX(valuation_rate_0[rate],0+1)</f>
        <v>4.2500000000000003E-2</v>
      </c>
      <c r="I522">
        <f t="shared" si="114"/>
        <v>0.16470390978225796</v>
      </c>
      <c r="J522">
        <f>IF(A522&gt;0,J521+L521-M521-N521,INDEX(extract[FUND_VALUE], 1))</f>
        <v>250.62369825651754</v>
      </c>
      <c r="K522">
        <f>IF((B522&lt;INDEX(extract[GUARANTEE_END], 1)),INDEX(extract[CURRENT_RATE], 1),INDEX(extract[MINIMUM_RATE], 1))</f>
        <v>0.01</v>
      </c>
      <c r="L522">
        <f t="shared" si="115"/>
        <v>0.2079019100621731</v>
      </c>
      <c r="M522">
        <f t="shared" si="116"/>
        <v>3.3751342885988338</v>
      </c>
      <c r="N522">
        <f>IF((A522=0),INDEX(extract[AVAILABLE_FPWD], 1),(IF(MOD(C522, 12)=0,J522*INDEX(extract[FREE_PWD_PERCENT], 1),0)))</f>
        <v>0</v>
      </c>
      <c r="O522">
        <f>IF((D522&lt;=INDEX(surr_charge_sch_0[POLICY_YEAR],COUNTA(surr_charge_sch_0[POLICY_YEAR]))),INDEX(surr_charge_sch_0[SURRENDER_CHARGE_PERCENT],MATCH(D522, surr_charge_sch_0[POLICY_YEAR])),INDEX(surr_charge_sch_0[SURRENDER_CHARGE_PERCENT],COUNTA(surr_charge_sch_0[SURRENDER_CHARGE_PERCENT])))</f>
        <v>0</v>
      </c>
      <c r="P522">
        <f t="shared" si="117"/>
        <v>0</v>
      </c>
      <c r="Q522">
        <f t="shared" si="118"/>
        <v>250.62369825651754</v>
      </c>
      <c r="R522">
        <f t="shared" si="119"/>
        <v>0</v>
      </c>
      <c r="S522">
        <f t="shared" si="120"/>
        <v>250.62369825651754</v>
      </c>
      <c r="T522">
        <f t="shared" si="121"/>
        <v>41.278702986937304</v>
      </c>
      <c r="U522">
        <f t="shared" si="122"/>
        <v>76506.833399901967</v>
      </c>
      <c r="V522">
        <f t="shared" si="123"/>
        <v>4451.2636947136816</v>
      </c>
      <c r="W522">
        <f t="shared" si="124"/>
        <v>80999.375797602581</v>
      </c>
      <c r="X522">
        <f t="shared" si="125"/>
        <v>96310.79063983573</v>
      </c>
    </row>
    <row r="523" spans="1:24" x14ac:dyDescent="0.3">
      <c r="A523">
        <v>521</v>
      </c>
      <c r="B523">
        <f>IF(A523&gt;0,EOMONTH(B522,1),INDEX(extract[VALUATION_DATE], 1))</f>
        <v>61148</v>
      </c>
      <c r="C523">
        <f>IF(A523=0,DAYS360(INDEX(extract[ISSUE_DATE], 1),B523)/30,C522+1)</f>
        <v>539</v>
      </c>
      <c r="D523">
        <f t="shared" si="112"/>
        <v>45</v>
      </c>
      <c r="E523">
        <f>INDEX(extract[ISSUE_AGE], 1)+D523-1</f>
        <v>92</v>
      </c>
      <c r="F523">
        <f>INDEX(mortality_0[PROBABILITY],MATCH(E523, mortality_0[AGE]))</f>
        <v>0.15015500000000001</v>
      </c>
      <c r="G523">
        <f t="shared" si="113"/>
        <v>1.3466939926583987E-2</v>
      </c>
      <c r="H523">
        <f>INDEX(valuation_rate_0[rate],0+1)</f>
        <v>4.2500000000000003E-2</v>
      </c>
      <c r="I523">
        <f t="shared" si="114"/>
        <v>0.16413362831078623</v>
      </c>
      <c r="J523">
        <f>IF(A523&gt;0,J522+L522-M522-N522,INDEX(extract[FUND_VALUE], 1))</f>
        <v>247.45646587798086</v>
      </c>
      <c r="K523">
        <f>IF((B523&lt;INDEX(extract[GUARANTEE_END], 1)),INDEX(extract[CURRENT_RATE], 1),INDEX(extract[MINIMUM_RATE], 1))</f>
        <v>0.01</v>
      </c>
      <c r="L523">
        <f t="shared" si="115"/>
        <v>0.20527457008718566</v>
      </c>
      <c r="M523">
        <f t="shared" si="116"/>
        <v>3.3324813604235484</v>
      </c>
      <c r="N523">
        <f>IF((A523=0),INDEX(extract[AVAILABLE_FPWD], 1),(IF(MOD(C523, 12)=0,J523*INDEX(extract[FREE_PWD_PERCENT], 1),0)))</f>
        <v>0</v>
      </c>
      <c r="O523">
        <f>IF((D523&lt;=INDEX(surr_charge_sch_0[POLICY_YEAR],COUNTA(surr_charge_sch_0[POLICY_YEAR]))),INDEX(surr_charge_sch_0[SURRENDER_CHARGE_PERCENT],MATCH(D523, surr_charge_sch_0[POLICY_YEAR])),INDEX(surr_charge_sch_0[SURRENDER_CHARGE_PERCENT],COUNTA(surr_charge_sch_0[SURRENDER_CHARGE_PERCENT])))</f>
        <v>0</v>
      </c>
      <c r="P523">
        <f t="shared" si="117"/>
        <v>0</v>
      </c>
      <c r="Q523">
        <f t="shared" si="118"/>
        <v>247.45646587798086</v>
      </c>
      <c r="R523">
        <f t="shared" si="119"/>
        <v>0</v>
      </c>
      <c r="S523">
        <f t="shared" si="120"/>
        <v>247.45646587798086</v>
      </c>
      <c r="T523">
        <f t="shared" si="121"/>
        <v>40.61592759351727</v>
      </c>
      <c r="U523">
        <f t="shared" si="122"/>
        <v>76506.833399901967</v>
      </c>
      <c r="V523">
        <f t="shared" si="123"/>
        <v>4451.8195925270538</v>
      </c>
      <c r="W523">
        <f t="shared" si="124"/>
        <v>80999.268920022543</v>
      </c>
      <c r="X523">
        <f t="shared" si="125"/>
        <v>96310.79063983573</v>
      </c>
    </row>
    <row r="524" spans="1:24" x14ac:dyDescent="0.3">
      <c r="A524">
        <v>522</v>
      </c>
      <c r="B524">
        <f>IF(A524&gt;0,EOMONTH(B523,1),INDEX(extract[VALUATION_DATE], 1))</f>
        <v>61178</v>
      </c>
      <c r="C524">
        <f>IF(A524=0,DAYS360(INDEX(extract[ISSUE_DATE], 1),B524)/30,C523+1)</f>
        <v>540</v>
      </c>
      <c r="D524">
        <f t="shared" si="112"/>
        <v>46</v>
      </c>
      <c r="E524">
        <f>INDEX(extract[ISSUE_AGE], 1)+D524-1</f>
        <v>93</v>
      </c>
      <c r="F524">
        <f>INDEX(mortality_0[PROBABILITY],MATCH(E524, mortality_0[AGE]))</f>
        <v>0.161581</v>
      </c>
      <c r="G524">
        <f t="shared" si="113"/>
        <v>1.4579122190419236E-2</v>
      </c>
      <c r="H524">
        <f>INDEX(valuation_rate_0[rate],0+1)</f>
        <v>4.2500000000000003E-2</v>
      </c>
      <c r="I524">
        <f t="shared" si="114"/>
        <v>0.16356532141877125</v>
      </c>
      <c r="J524">
        <f>IF(A524&gt;0,J523+L523-M523-N523,INDEX(extract[FUND_VALUE], 1))</f>
        <v>244.32925908764452</v>
      </c>
      <c r="K524">
        <f>IF((B524&lt;INDEX(extract[GUARANTEE_END], 1)),INDEX(extract[CURRENT_RATE], 1),INDEX(extract[MINIMUM_RATE], 1))</f>
        <v>0.01</v>
      </c>
      <c r="L524">
        <f t="shared" si="115"/>
        <v>0.20268043286315954</v>
      </c>
      <c r="M524">
        <f t="shared" si="116"/>
        <v>3.5621061229333688</v>
      </c>
      <c r="N524">
        <f>IF((A524=0),INDEX(extract[AVAILABLE_FPWD], 1),(IF(MOD(C524, 12)=0,J524*INDEX(extract[FREE_PWD_PERCENT], 1),0)))</f>
        <v>24.432925908764453</v>
      </c>
      <c r="O524">
        <f>IF((D524&lt;=INDEX(surr_charge_sch_0[POLICY_YEAR],COUNTA(surr_charge_sch_0[POLICY_YEAR]))),INDEX(surr_charge_sch_0[SURRENDER_CHARGE_PERCENT],MATCH(D524, surr_charge_sch_0[POLICY_YEAR])),INDEX(surr_charge_sch_0[SURRENDER_CHARGE_PERCENT],COUNTA(surr_charge_sch_0[SURRENDER_CHARGE_PERCENT])))</f>
        <v>0</v>
      </c>
      <c r="P524">
        <f t="shared" si="117"/>
        <v>24.432925908764453</v>
      </c>
      <c r="Q524">
        <f t="shared" si="118"/>
        <v>219.89633317888007</v>
      </c>
      <c r="R524">
        <f t="shared" si="119"/>
        <v>0</v>
      </c>
      <c r="S524">
        <f t="shared" si="120"/>
        <v>244.32925908764452</v>
      </c>
      <c r="T524">
        <f t="shared" si="121"/>
        <v>39.963793794680811</v>
      </c>
      <c r="U524">
        <f t="shared" si="122"/>
        <v>76506.833399901967</v>
      </c>
      <c r="V524">
        <f t="shared" si="123"/>
        <v>4452.366564784018</v>
      </c>
      <c r="W524">
        <f t="shared" si="124"/>
        <v>80999.163758480674</v>
      </c>
      <c r="X524">
        <f t="shared" si="125"/>
        <v>96310.79063983573</v>
      </c>
    </row>
    <row r="525" spans="1:24" x14ac:dyDescent="0.3">
      <c r="A525">
        <v>523</v>
      </c>
      <c r="B525">
        <f>IF(A525&gt;0,EOMONTH(B524,1),INDEX(extract[VALUATION_DATE], 1))</f>
        <v>61209</v>
      </c>
      <c r="C525">
        <f>IF(A525=0,DAYS360(INDEX(extract[ISSUE_DATE], 1),B525)/30,C524+1)</f>
        <v>541</v>
      </c>
      <c r="D525">
        <f t="shared" si="112"/>
        <v>46</v>
      </c>
      <c r="E525">
        <f>INDEX(extract[ISSUE_AGE], 1)+D525-1</f>
        <v>93</v>
      </c>
      <c r="F525">
        <f>INDEX(mortality_0[PROBABILITY],MATCH(E525, mortality_0[AGE]))</f>
        <v>0.161581</v>
      </c>
      <c r="G525">
        <f t="shared" si="113"/>
        <v>1.4579122190419236E-2</v>
      </c>
      <c r="H525">
        <f>INDEX(valuation_rate_0[rate],0+1)</f>
        <v>4.2500000000000003E-2</v>
      </c>
      <c r="I525">
        <f t="shared" si="114"/>
        <v>0.1629989822693014</v>
      </c>
      <c r="J525">
        <f>IF(A525&gt;0,J524+L524-M524-N524,INDEX(extract[FUND_VALUE], 1))</f>
        <v>216.53690748880987</v>
      </c>
      <c r="K525">
        <f>IF((B525&lt;INDEX(extract[GUARANTEE_END], 1)),INDEX(extract[CURRENT_RATE], 1),INDEX(extract[MINIMUM_RATE], 1))</f>
        <v>0.01</v>
      </c>
      <c r="L525">
        <f t="shared" si="115"/>
        <v>0.1796256179246167</v>
      </c>
      <c r="M525">
        <f t="shared" si="116"/>
        <v>3.1569180330148652</v>
      </c>
      <c r="N525">
        <f>IF((A525=0),INDEX(extract[AVAILABLE_FPWD], 1),(IF(MOD(C525, 12)=0,J525*INDEX(extract[FREE_PWD_PERCENT], 1),0)))</f>
        <v>0</v>
      </c>
      <c r="O525">
        <f>IF((D525&lt;=INDEX(surr_charge_sch_0[POLICY_YEAR],COUNTA(surr_charge_sch_0[POLICY_YEAR]))),INDEX(surr_charge_sch_0[SURRENDER_CHARGE_PERCENT],MATCH(D525, surr_charge_sch_0[POLICY_YEAR])),INDEX(surr_charge_sch_0[SURRENDER_CHARGE_PERCENT],COUNTA(surr_charge_sch_0[SURRENDER_CHARGE_PERCENT])))</f>
        <v>0</v>
      </c>
      <c r="P525">
        <f t="shared" si="117"/>
        <v>0</v>
      </c>
      <c r="Q525">
        <f t="shared" si="118"/>
        <v>216.53690748880987</v>
      </c>
      <c r="R525">
        <f t="shared" si="119"/>
        <v>0</v>
      </c>
      <c r="S525">
        <f t="shared" si="120"/>
        <v>216.53690748880987</v>
      </c>
      <c r="T525">
        <f t="shared" si="121"/>
        <v>35.295295544417876</v>
      </c>
      <c r="U525">
        <f t="shared" si="122"/>
        <v>76510.829779281441</v>
      </c>
      <c r="V525">
        <f t="shared" si="123"/>
        <v>4452.9492018169431</v>
      </c>
      <c r="W525">
        <f t="shared" si="124"/>
        <v>80999.074276642801</v>
      </c>
      <c r="X525">
        <f t="shared" si="125"/>
        <v>96310.79063983573</v>
      </c>
    </row>
    <row r="526" spans="1:24" x14ac:dyDescent="0.3">
      <c r="A526">
        <v>524</v>
      </c>
      <c r="B526">
        <f>IF(A526&gt;0,EOMONTH(B525,1),INDEX(extract[VALUATION_DATE], 1))</f>
        <v>61240</v>
      </c>
      <c r="C526">
        <f>IF(A526=0,DAYS360(INDEX(extract[ISSUE_DATE], 1),B526)/30,C525+1)</f>
        <v>542</v>
      </c>
      <c r="D526">
        <f t="shared" si="112"/>
        <v>46</v>
      </c>
      <c r="E526">
        <f>INDEX(extract[ISSUE_AGE], 1)+D526-1</f>
        <v>93</v>
      </c>
      <c r="F526">
        <f>INDEX(mortality_0[PROBABILITY],MATCH(E526, mortality_0[AGE]))</f>
        <v>0.161581</v>
      </c>
      <c r="G526">
        <f t="shared" si="113"/>
        <v>1.4579122190419236E-2</v>
      </c>
      <c r="H526">
        <f>INDEX(valuation_rate_0[rate],0+1)</f>
        <v>4.2500000000000003E-2</v>
      </c>
      <c r="I526">
        <f t="shared" si="114"/>
        <v>0.16243460404913759</v>
      </c>
      <c r="J526">
        <f>IF(A526&gt;0,J525+L525-M525-N525,INDEX(extract[FUND_VALUE], 1))</f>
        <v>213.55961507371961</v>
      </c>
      <c r="K526">
        <f>IF((B526&lt;INDEX(extract[GUARANTEE_END], 1)),INDEX(extract[CURRENT_RATE], 1),INDEX(extract[MINIMUM_RATE], 1))</f>
        <v>0.01</v>
      </c>
      <c r="L526">
        <f t="shared" si="115"/>
        <v>0.1771558403887456</v>
      </c>
      <c r="M526">
        <f t="shared" si="116"/>
        <v>3.113511723098656</v>
      </c>
      <c r="N526">
        <f>IF((A526=0),INDEX(extract[AVAILABLE_FPWD], 1),(IF(MOD(C526, 12)=0,J526*INDEX(extract[FREE_PWD_PERCENT], 1),0)))</f>
        <v>0</v>
      </c>
      <c r="O526">
        <f>IF((D526&lt;=INDEX(surr_charge_sch_0[POLICY_YEAR],COUNTA(surr_charge_sch_0[POLICY_YEAR]))),INDEX(surr_charge_sch_0[SURRENDER_CHARGE_PERCENT],MATCH(D526, surr_charge_sch_0[POLICY_YEAR])),INDEX(surr_charge_sch_0[SURRENDER_CHARGE_PERCENT],COUNTA(surr_charge_sch_0[SURRENDER_CHARGE_PERCENT])))</f>
        <v>0</v>
      </c>
      <c r="P526">
        <f t="shared" si="117"/>
        <v>0</v>
      </c>
      <c r="Q526">
        <f t="shared" si="118"/>
        <v>213.55961507371961</v>
      </c>
      <c r="R526">
        <f t="shared" si="119"/>
        <v>0</v>
      </c>
      <c r="S526">
        <f t="shared" si="120"/>
        <v>213.55961507371961</v>
      </c>
      <c r="T526">
        <f t="shared" si="121"/>
        <v>34.689471515385883</v>
      </c>
      <c r="U526">
        <f t="shared" si="122"/>
        <v>76510.829779281441</v>
      </c>
      <c r="V526">
        <f t="shared" si="123"/>
        <v>4453.4637762434322</v>
      </c>
      <c r="W526">
        <f t="shared" si="124"/>
        <v>80998.98302704026</v>
      </c>
      <c r="X526">
        <f t="shared" si="125"/>
        <v>96310.79063983573</v>
      </c>
    </row>
    <row r="527" spans="1:24" x14ac:dyDescent="0.3">
      <c r="A527">
        <v>525</v>
      </c>
      <c r="B527">
        <f>IF(A527&gt;0,EOMONTH(B526,1),INDEX(extract[VALUATION_DATE], 1))</f>
        <v>61270</v>
      </c>
      <c r="C527">
        <f>IF(A527=0,DAYS360(INDEX(extract[ISSUE_DATE], 1),B527)/30,C526+1)</f>
        <v>543</v>
      </c>
      <c r="D527">
        <f t="shared" si="112"/>
        <v>46</v>
      </c>
      <c r="E527">
        <f>INDEX(extract[ISSUE_AGE], 1)+D527-1</f>
        <v>93</v>
      </c>
      <c r="F527">
        <f>INDEX(mortality_0[PROBABILITY],MATCH(E527, mortality_0[AGE]))</f>
        <v>0.161581</v>
      </c>
      <c r="G527">
        <f t="shared" si="113"/>
        <v>1.4579122190419236E-2</v>
      </c>
      <c r="H527">
        <f>INDEX(valuation_rate_0[rate],0+1)</f>
        <v>4.2500000000000003E-2</v>
      </c>
      <c r="I527">
        <f t="shared" si="114"/>
        <v>0.16187217996863135</v>
      </c>
      <c r="J527">
        <f>IF(A527&gt;0,J526+L526-M526-N526,INDEX(extract[FUND_VALUE], 1))</f>
        <v>210.62325919100968</v>
      </c>
      <c r="K527">
        <f>IF((B527&lt;INDEX(extract[GUARANTEE_END], 1)),INDEX(extract[CURRENT_RATE], 1),INDEX(extract[MINIMUM_RATE], 1))</f>
        <v>0.01</v>
      </c>
      <c r="L527">
        <f t="shared" si="115"/>
        <v>0.17472002126675315</v>
      </c>
      <c r="M527">
        <f t="shared" si="116"/>
        <v>3.0707022318900714</v>
      </c>
      <c r="N527">
        <f>IF((A527=0),INDEX(extract[AVAILABLE_FPWD], 1),(IF(MOD(C527, 12)=0,J527*INDEX(extract[FREE_PWD_PERCENT], 1),0)))</f>
        <v>0</v>
      </c>
      <c r="O527">
        <f>IF((D527&lt;=INDEX(surr_charge_sch_0[POLICY_YEAR],COUNTA(surr_charge_sch_0[POLICY_YEAR]))),INDEX(surr_charge_sch_0[SURRENDER_CHARGE_PERCENT],MATCH(D527, surr_charge_sch_0[POLICY_YEAR])),INDEX(surr_charge_sch_0[SURRENDER_CHARGE_PERCENT],COUNTA(surr_charge_sch_0[SURRENDER_CHARGE_PERCENT])))</f>
        <v>0</v>
      </c>
      <c r="P527">
        <f t="shared" si="117"/>
        <v>0</v>
      </c>
      <c r="Q527">
        <f t="shared" si="118"/>
        <v>210.62325919100968</v>
      </c>
      <c r="R527">
        <f t="shared" si="119"/>
        <v>0</v>
      </c>
      <c r="S527">
        <f t="shared" si="120"/>
        <v>210.62325919100968</v>
      </c>
      <c r="T527">
        <f t="shared" si="121"/>
        <v>34.094046117346807</v>
      </c>
      <c r="U527">
        <f t="shared" si="122"/>
        <v>76510.829779281441</v>
      </c>
      <c r="V527">
        <f t="shared" si="123"/>
        <v>4453.9695182873756</v>
      </c>
      <c r="W527">
        <f t="shared" si="124"/>
        <v>80998.893343686155</v>
      </c>
      <c r="X527">
        <f t="shared" si="125"/>
        <v>96310.79063983573</v>
      </c>
    </row>
    <row r="528" spans="1:24" x14ac:dyDescent="0.3">
      <c r="A528">
        <v>526</v>
      </c>
      <c r="B528">
        <f>IF(A528&gt;0,EOMONTH(B527,1),INDEX(extract[VALUATION_DATE], 1))</f>
        <v>61301</v>
      </c>
      <c r="C528">
        <f>IF(A528=0,DAYS360(INDEX(extract[ISSUE_DATE], 1),B528)/30,C527+1)</f>
        <v>544</v>
      </c>
      <c r="D528">
        <f t="shared" si="112"/>
        <v>46</v>
      </c>
      <c r="E528">
        <f>INDEX(extract[ISSUE_AGE], 1)+D528-1</f>
        <v>93</v>
      </c>
      <c r="F528">
        <f>INDEX(mortality_0[PROBABILITY],MATCH(E528, mortality_0[AGE]))</f>
        <v>0.161581</v>
      </c>
      <c r="G528">
        <f t="shared" si="113"/>
        <v>1.4579122190419236E-2</v>
      </c>
      <c r="H528">
        <f>INDEX(valuation_rate_0[rate],0+1)</f>
        <v>4.2500000000000003E-2</v>
      </c>
      <c r="I528">
        <f t="shared" si="114"/>
        <v>0.1613117032616431</v>
      </c>
      <c r="J528">
        <f>IF(A528&gt;0,J527+L527-M527-N527,INDEX(extract[FUND_VALUE], 1))</f>
        <v>207.72727698038636</v>
      </c>
      <c r="K528">
        <f>IF((B528&lt;INDEX(extract[GUARANTEE_END], 1)),INDEX(extract[CURRENT_RATE], 1),INDEX(extract[MINIMUM_RATE], 1))</f>
        <v>0.01</v>
      </c>
      <c r="L528">
        <f t="shared" si="115"/>
        <v>0.17231769364457264</v>
      </c>
      <c r="M528">
        <f t="shared" si="116"/>
        <v>3.0284813533801138</v>
      </c>
      <c r="N528">
        <f>IF((A528=0),INDEX(extract[AVAILABLE_FPWD], 1),(IF(MOD(C528, 12)=0,J528*INDEX(extract[FREE_PWD_PERCENT], 1),0)))</f>
        <v>0</v>
      </c>
      <c r="O528">
        <f>IF((D528&lt;=INDEX(surr_charge_sch_0[POLICY_YEAR],COUNTA(surr_charge_sch_0[POLICY_YEAR]))),INDEX(surr_charge_sch_0[SURRENDER_CHARGE_PERCENT],MATCH(D528, surr_charge_sch_0[POLICY_YEAR])),INDEX(surr_charge_sch_0[SURRENDER_CHARGE_PERCENT],COUNTA(surr_charge_sch_0[SURRENDER_CHARGE_PERCENT])))</f>
        <v>0</v>
      </c>
      <c r="P528">
        <f t="shared" si="117"/>
        <v>0</v>
      </c>
      <c r="Q528">
        <f t="shared" si="118"/>
        <v>207.72727698038636</v>
      </c>
      <c r="R528">
        <f t="shared" si="119"/>
        <v>0</v>
      </c>
      <c r="S528">
        <f t="shared" si="120"/>
        <v>207.72727698038636</v>
      </c>
      <c r="T528">
        <f t="shared" si="121"/>
        <v>33.50884086360923</v>
      </c>
      <c r="U528">
        <f t="shared" si="122"/>
        <v>76510.829779281441</v>
      </c>
      <c r="V528">
        <f t="shared" si="123"/>
        <v>4454.4665795516867</v>
      </c>
      <c r="W528">
        <f t="shared" si="124"/>
        <v>80998.805199696741</v>
      </c>
      <c r="X528">
        <f t="shared" si="125"/>
        <v>96310.79063983573</v>
      </c>
    </row>
    <row r="529" spans="1:24" x14ac:dyDescent="0.3">
      <c r="A529">
        <v>527</v>
      </c>
      <c r="B529">
        <f>IF(A529&gt;0,EOMONTH(B528,1),INDEX(extract[VALUATION_DATE], 1))</f>
        <v>61331</v>
      </c>
      <c r="C529">
        <f>IF(A529=0,DAYS360(INDEX(extract[ISSUE_DATE], 1),B529)/30,C528+1)</f>
        <v>545</v>
      </c>
      <c r="D529">
        <f t="shared" si="112"/>
        <v>46</v>
      </c>
      <c r="E529">
        <f>INDEX(extract[ISSUE_AGE], 1)+D529-1</f>
        <v>93</v>
      </c>
      <c r="F529">
        <f>INDEX(mortality_0[PROBABILITY],MATCH(E529, mortality_0[AGE]))</f>
        <v>0.161581</v>
      </c>
      <c r="G529">
        <f t="shared" si="113"/>
        <v>1.4579122190419236E-2</v>
      </c>
      <c r="H529">
        <f>INDEX(valuation_rate_0[rate],0+1)</f>
        <v>4.2500000000000003E-2</v>
      </c>
      <c r="I529">
        <f t="shared" si="114"/>
        <v>0.16075316718546082</v>
      </c>
      <c r="J529">
        <f>IF(A529&gt;0,J528+L528-M528-N528,INDEX(extract[FUND_VALUE], 1))</f>
        <v>204.87111332065084</v>
      </c>
      <c r="K529">
        <f>IF((B529&lt;INDEX(extract[GUARANTEE_END], 1)),INDEX(extract[CURRENT_RATE], 1),INDEX(extract[MINIMUM_RATE], 1))</f>
        <v>0.01</v>
      </c>
      <c r="L529">
        <f t="shared" si="115"/>
        <v>0.16994839702801159</v>
      </c>
      <c r="M529">
        <f t="shared" si="116"/>
        <v>2.9868409943889946</v>
      </c>
      <c r="N529">
        <f>IF((A529=0),INDEX(extract[AVAILABLE_FPWD], 1),(IF(MOD(C529, 12)=0,J529*INDEX(extract[FREE_PWD_PERCENT], 1),0)))</f>
        <v>0</v>
      </c>
      <c r="O529">
        <f>IF((D529&lt;=INDEX(surr_charge_sch_0[POLICY_YEAR],COUNTA(surr_charge_sch_0[POLICY_YEAR]))),INDEX(surr_charge_sch_0[SURRENDER_CHARGE_PERCENT],MATCH(D529, surr_charge_sch_0[POLICY_YEAR])),INDEX(surr_charge_sch_0[SURRENDER_CHARGE_PERCENT],COUNTA(surr_charge_sch_0[SURRENDER_CHARGE_PERCENT])))</f>
        <v>0</v>
      </c>
      <c r="P529">
        <f t="shared" si="117"/>
        <v>0</v>
      </c>
      <c r="Q529">
        <f t="shared" si="118"/>
        <v>204.87111332065084</v>
      </c>
      <c r="R529">
        <f t="shared" si="119"/>
        <v>0</v>
      </c>
      <c r="S529">
        <f t="shared" si="120"/>
        <v>204.87111332065084</v>
      </c>
      <c r="T529">
        <f t="shared" si="121"/>
        <v>32.933680331106075</v>
      </c>
      <c r="U529">
        <f t="shared" si="122"/>
        <v>76510.829779281441</v>
      </c>
      <c r="V529">
        <f t="shared" si="123"/>
        <v>4454.9551090370969</v>
      </c>
      <c r="W529">
        <f t="shared" si="124"/>
        <v>80998.718568649638</v>
      </c>
      <c r="X529">
        <f t="shared" si="125"/>
        <v>96310.79063983573</v>
      </c>
    </row>
    <row r="530" spans="1:24" x14ac:dyDescent="0.3">
      <c r="A530">
        <v>528</v>
      </c>
      <c r="B530">
        <f>IF(A530&gt;0,EOMONTH(B529,1),INDEX(extract[VALUATION_DATE], 1))</f>
        <v>61362</v>
      </c>
      <c r="C530">
        <f>IF(A530=0,DAYS360(INDEX(extract[ISSUE_DATE], 1),B530)/30,C529+1)</f>
        <v>546</v>
      </c>
      <c r="D530">
        <f t="shared" si="112"/>
        <v>46</v>
      </c>
      <c r="E530">
        <f>INDEX(extract[ISSUE_AGE], 1)+D530-1</f>
        <v>93</v>
      </c>
      <c r="F530">
        <f>INDEX(mortality_0[PROBABILITY],MATCH(E530, mortality_0[AGE]))</f>
        <v>0.161581</v>
      </c>
      <c r="G530">
        <f t="shared" si="113"/>
        <v>1.4579122190419236E-2</v>
      </c>
      <c r="H530">
        <f>INDEX(valuation_rate_0[rate],0+1)</f>
        <v>4.2500000000000003E-2</v>
      </c>
      <c r="I530">
        <f t="shared" si="114"/>
        <v>0.16019656502071886</v>
      </c>
      <c r="J530">
        <f>IF(A530&gt;0,J529+L529-M529-N529,INDEX(extract[FUND_VALUE], 1))</f>
        <v>202.05422072328986</v>
      </c>
      <c r="K530">
        <f>IF((B530&lt;INDEX(extract[GUARANTEE_END], 1)),INDEX(extract[CURRENT_RATE], 1),INDEX(extract[MINIMUM_RATE], 1))</f>
        <v>0.01</v>
      </c>
      <c r="L530">
        <f t="shared" si="115"/>
        <v>0.16761167725448112</v>
      </c>
      <c r="M530">
        <f t="shared" si="116"/>
        <v>2.9457731730147816</v>
      </c>
      <c r="N530">
        <f>IF((A530=0),INDEX(extract[AVAILABLE_FPWD], 1),(IF(MOD(C530, 12)=0,J530*INDEX(extract[FREE_PWD_PERCENT], 1),0)))</f>
        <v>0</v>
      </c>
      <c r="O530">
        <f>IF((D530&lt;=INDEX(surr_charge_sch_0[POLICY_YEAR],COUNTA(surr_charge_sch_0[POLICY_YEAR]))),INDEX(surr_charge_sch_0[SURRENDER_CHARGE_PERCENT],MATCH(D530, surr_charge_sch_0[POLICY_YEAR])),INDEX(surr_charge_sch_0[SURRENDER_CHARGE_PERCENT],COUNTA(surr_charge_sch_0[SURRENDER_CHARGE_PERCENT])))</f>
        <v>0</v>
      </c>
      <c r="P530">
        <f t="shared" si="117"/>
        <v>0</v>
      </c>
      <c r="Q530">
        <f t="shared" si="118"/>
        <v>202.05422072328986</v>
      </c>
      <c r="R530">
        <f t="shared" si="119"/>
        <v>0</v>
      </c>
      <c r="S530">
        <f t="shared" si="120"/>
        <v>202.05422072328986</v>
      </c>
      <c r="T530">
        <f t="shared" si="121"/>
        <v>32.368392107809186</v>
      </c>
      <c r="U530">
        <f t="shared" si="122"/>
        <v>76510.829779281441</v>
      </c>
      <c r="V530">
        <f t="shared" si="123"/>
        <v>4455.4352531868244</v>
      </c>
      <c r="W530">
        <f t="shared" si="124"/>
        <v>80998.633424576066</v>
      </c>
      <c r="X530">
        <f t="shared" si="125"/>
        <v>96310.79063983573</v>
      </c>
    </row>
    <row r="531" spans="1:24" x14ac:dyDescent="0.3">
      <c r="A531">
        <v>529</v>
      </c>
      <c r="B531">
        <f>IF(A531&gt;0,EOMONTH(B530,1),INDEX(extract[VALUATION_DATE], 1))</f>
        <v>61393</v>
      </c>
      <c r="C531">
        <f>IF(A531=0,DAYS360(INDEX(extract[ISSUE_DATE], 1),B531)/30,C530+1)</f>
        <v>547</v>
      </c>
      <c r="D531">
        <f t="shared" si="112"/>
        <v>46</v>
      </c>
      <c r="E531">
        <f>INDEX(extract[ISSUE_AGE], 1)+D531-1</f>
        <v>93</v>
      </c>
      <c r="F531">
        <f>INDEX(mortality_0[PROBABILITY],MATCH(E531, mortality_0[AGE]))</f>
        <v>0.161581</v>
      </c>
      <c r="G531">
        <f t="shared" si="113"/>
        <v>1.4579122190419236E-2</v>
      </c>
      <c r="H531">
        <f>INDEX(valuation_rate_0[rate],0+1)</f>
        <v>4.2500000000000003E-2</v>
      </c>
      <c r="I531">
        <f t="shared" si="114"/>
        <v>0.15964189007131718</v>
      </c>
      <c r="J531">
        <f>IF(A531&gt;0,J530+L530-M530-N530,INDEX(extract[FUND_VALUE], 1))</f>
        <v>199.27605922752957</v>
      </c>
      <c r="K531">
        <f>IF((B531&lt;INDEX(extract[GUARANTEE_END], 1)),INDEX(extract[CURRENT_RATE], 1),INDEX(extract[MINIMUM_RATE], 1))</f>
        <v>0.01</v>
      </c>
      <c r="L531">
        <f t="shared" si="115"/>
        <v>0.16530708640593902</v>
      </c>
      <c r="M531">
        <f t="shared" si="116"/>
        <v>2.9052700171033745</v>
      </c>
      <c r="N531">
        <f>IF((A531=0),INDEX(extract[AVAILABLE_FPWD], 1),(IF(MOD(C531, 12)=0,J531*INDEX(extract[FREE_PWD_PERCENT], 1),0)))</f>
        <v>0</v>
      </c>
      <c r="O531">
        <f>IF((D531&lt;=INDEX(surr_charge_sch_0[POLICY_YEAR],COUNTA(surr_charge_sch_0[POLICY_YEAR]))),INDEX(surr_charge_sch_0[SURRENDER_CHARGE_PERCENT],MATCH(D531, surr_charge_sch_0[POLICY_YEAR])),INDEX(surr_charge_sch_0[SURRENDER_CHARGE_PERCENT],COUNTA(surr_charge_sch_0[SURRENDER_CHARGE_PERCENT])))</f>
        <v>0</v>
      </c>
      <c r="P531">
        <f t="shared" si="117"/>
        <v>0</v>
      </c>
      <c r="Q531">
        <f t="shared" si="118"/>
        <v>199.27605922752957</v>
      </c>
      <c r="R531">
        <f t="shared" si="119"/>
        <v>0</v>
      </c>
      <c r="S531">
        <f t="shared" si="120"/>
        <v>199.27605922752957</v>
      </c>
      <c r="T531">
        <f t="shared" si="121"/>
        <v>31.812806741046568</v>
      </c>
      <c r="U531">
        <f t="shared" si="122"/>
        <v>76510.829779281441</v>
      </c>
      <c r="V531">
        <f t="shared" si="123"/>
        <v>4455.9071559304712</v>
      </c>
      <c r="W531">
        <f t="shared" si="124"/>
        <v>80998.549741952957</v>
      </c>
      <c r="X531">
        <f t="shared" si="125"/>
        <v>96310.79063983573</v>
      </c>
    </row>
    <row r="532" spans="1:24" x14ac:dyDescent="0.3">
      <c r="A532">
        <v>530</v>
      </c>
      <c r="B532">
        <f>IF(A532&gt;0,EOMONTH(B531,1),INDEX(extract[VALUATION_DATE], 1))</f>
        <v>61422</v>
      </c>
      <c r="C532">
        <f>IF(A532=0,DAYS360(INDEX(extract[ISSUE_DATE], 1),B532)/30,C531+1)</f>
        <v>548</v>
      </c>
      <c r="D532">
        <f t="shared" si="112"/>
        <v>46</v>
      </c>
      <c r="E532">
        <f>INDEX(extract[ISSUE_AGE], 1)+D532-1</f>
        <v>93</v>
      </c>
      <c r="F532">
        <f>INDEX(mortality_0[PROBABILITY],MATCH(E532, mortality_0[AGE]))</f>
        <v>0.161581</v>
      </c>
      <c r="G532">
        <f t="shared" si="113"/>
        <v>1.4579122190419236E-2</v>
      </c>
      <c r="H532">
        <f>INDEX(valuation_rate_0[rate],0+1)</f>
        <v>4.2500000000000003E-2</v>
      </c>
      <c r="I532">
        <f t="shared" si="114"/>
        <v>0.15908913566434069</v>
      </c>
      <c r="J532">
        <f>IF(A532&gt;0,J531+L531-M531-N531,INDEX(extract[FUND_VALUE], 1))</f>
        <v>196.53609629683214</v>
      </c>
      <c r="K532">
        <f>IF((B532&lt;INDEX(extract[GUARANTEE_END], 1)),INDEX(extract[CURRENT_RATE], 1),INDEX(extract[MINIMUM_RATE], 1))</f>
        <v>0.01</v>
      </c>
      <c r="L532">
        <f t="shared" si="115"/>
        <v>0.16303418272302989</v>
      </c>
      <c r="M532">
        <f t="shared" si="116"/>
        <v>2.8653237627395174</v>
      </c>
      <c r="N532">
        <f>IF((A532=0),INDEX(extract[AVAILABLE_FPWD], 1),(IF(MOD(C532, 12)=0,J532*INDEX(extract[FREE_PWD_PERCENT], 1),0)))</f>
        <v>0</v>
      </c>
      <c r="O532">
        <f>IF((D532&lt;=INDEX(surr_charge_sch_0[POLICY_YEAR],COUNTA(surr_charge_sch_0[POLICY_YEAR]))),INDEX(surr_charge_sch_0[SURRENDER_CHARGE_PERCENT],MATCH(D532, surr_charge_sch_0[POLICY_YEAR])),INDEX(surr_charge_sch_0[SURRENDER_CHARGE_PERCENT],COUNTA(surr_charge_sch_0[SURRENDER_CHARGE_PERCENT])))</f>
        <v>0</v>
      </c>
      <c r="P532">
        <f t="shared" si="117"/>
        <v>0</v>
      </c>
      <c r="Q532">
        <f t="shared" si="118"/>
        <v>196.53609629683214</v>
      </c>
      <c r="R532">
        <f t="shared" si="119"/>
        <v>0</v>
      </c>
      <c r="S532">
        <f t="shared" si="120"/>
        <v>196.53609629683214</v>
      </c>
      <c r="T532">
        <f t="shared" si="121"/>
        <v>31.266757686706654</v>
      </c>
      <c r="U532">
        <f t="shared" si="122"/>
        <v>76510.829779281441</v>
      </c>
      <c r="V532">
        <f t="shared" si="123"/>
        <v>4456.3709587271687</v>
      </c>
      <c r="W532">
        <f t="shared" si="124"/>
        <v>80998.467495695324</v>
      </c>
      <c r="X532">
        <f t="shared" si="125"/>
        <v>96310.79063983573</v>
      </c>
    </row>
    <row r="533" spans="1:24" x14ac:dyDescent="0.3">
      <c r="A533">
        <v>531</v>
      </c>
      <c r="B533">
        <f>IF(A533&gt;0,EOMONTH(B532,1),INDEX(extract[VALUATION_DATE], 1))</f>
        <v>61453</v>
      </c>
      <c r="C533">
        <f>IF(A533=0,DAYS360(INDEX(extract[ISSUE_DATE], 1),B533)/30,C532+1)</f>
        <v>549</v>
      </c>
      <c r="D533">
        <f t="shared" si="112"/>
        <v>46</v>
      </c>
      <c r="E533">
        <f>INDEX(extract[ISSUE_AGE], 1)+D533-1</f>
        <v>93</v>
      </c>
      <c r="F533">
        <f>INDEX(mortality_0[PROBABILITY],MATCH(E533, mortality_0[AGE]))</f>
        <v>0.161581</v>
      </c>
      <c r="G533">
        <f t="shared" si="113"/>
        <v>1.4579122190419236E-2</v>
      </c>
      <c r="H533">
        <f>INDEX(valuation_rate_0[rate],0+1)</f>
        <v>4.2500000000000003E-2</v>
      </c>
      <c r="I533">
        <f t="shared" si="114"/>
        <v>0.15853829514997908</v>
      </c>
      <c r="J533">
        <f>IF(A533&gt;0,J532+L532-M532-N532,INDEX(extract[FUND_VALUE], 1))</f>
        <v>193.83380671681567</v>
      </c>
      <c r="K533">
        <f>IF((B533&lt;INDEX(extract[GUARANTEE_END], 1)),INDEX(extract[CURRENT_RATE], 1),INDEX(extract[MINIMUM_RATE], 1))</f>
        <v>0.01</v>
      </c>
      <c r="L533">
        <f t="shared" si="115"/>
        <v>0.16079253052040574</v>
      </c>
      <c r="M533">
        <f t="shared" si="116"/>
        <v>2.8259267527585603</v>
      </c>
      <c r="N533">
        <f>IF((A533=0),INDEX(extract[AVAILABLE_FPWD], 1),(IF(MOD(C533, 12)=0,J533*INDEX(extract[FREE_PWD_PERCENT], 1),0)))</f>
        <v>0</v>
      </c>
      <c r="O533">
        <f>IF((D533&lt;=INDEX(surr_charge_sch_0[POLICY_YEAR],COUNTA(surr_charge_sch_0[POLICY_YEAR]))),INDEX(surr_charge_sch_0[SURRENDER_CHARGE_PERCENT],MATCH(D533, surr_charge_sch_0[POLICY_YEAR])),INDEX(surr_charge_sch_0[SURRENDER_CHARGE_PERCENT],COUNTA(surr_charge_sch_0[SURRENDER_CHARGE_PERCENT])))</f>
        <v>0</v>
      </c>
      <c r="P533">
        <f t="shared" si="117"/>
        <v>0</v>
      </c>
      <c r="Q533">
        <f t="shared" si="118"/>
        <v>193.83380671681567</v>
      </c>
      <c r="R533">
        <f t="shared" si="119"/>
        <v>0</v>
      </c>
      <c r="S533">
        <f t="shared" si="120"/>
        <v>193.83380671681567</v>
      </c>
      <c r="T533">
        <f t="shared" si="121"/>
        <v>30.73008125931452</v>
      </c>
      <c r="U533">
        <f t="shared" si="122"/>
        <v>76510.829779281441</v>
      </c>
      <c r="V533">
        <f t="shared" si="123"/>
        <v>4456.8268006079816</v>
      </c>
      <c r="W533">
        <f t="shared" si="124"/>
        <v>80998.386661148746</v>
      </c>
      <c r="X533">
        <f t="shared" si="125"/>
        <v>96310.79063983573</v>
      </c>
    </row>
    <row r="534" spans="1:24" x14ac:dyDescent="0.3">
      <c r="A534">
        <v>532</v>
      </c>
      <c r="B534">
        <f>IF(A534&gt;0,EOMONTH(B533,1),INDEX(extract[VALUATION_DATE], 1))</f>
        <v>61483</v>
      </c>
      <c r="C534">
        <f>IF(A534=0,DAYS360(INDEX(extract[ISSUE_DATE], 1),B534)/30,C533+1)</f>
        <v>550</v>
      </c>
      <c r="D534">
        <f t="shared" si="112"/>
        <v>46</v>
      </c>
      <c r="E534">
        <f>INDEX(extract[ISSUE_AGE], 1)+D534-1</f>
        <v>93</v>
      </c>
      <c r="F534">
        <f>INDEX(mortality_0[PROBABILITY],MATCH(E534, mortality_0[AGE]))</f>
        <v>0.161581</v>
      </c>
      <c r="G534">
        <f t="shared" si="113"/>
        <v>1.4579122190419236E-2</v>
      </c>
      <c r="H534">
        <f>INDEX(valuation_rate_0[rate],0+1)</f>
        <v>4.2500000000000003E-2</v>
      </c>
      <c r="I534">
        <f t="shared" si="114"/>
        <v>0.15798936190144675</v>
      </c>
      <c r="J534">
        <f>IF(A534&gt;0,J533+L533-M533-N533,INDEX(extract[FUND_VALUE], 1))</f>
        <v>191.16867249457752</v>
      </c>
      <c r="K534">
        <f>IF((B534&lt;INDEX(extract[GUARANTEE_END], 1)),INDEX(extract[CURRENT_RATE], 1),INDEX(extract[MINIMUM_RATE], 1))</f>
        <v>0.01</v>
      </c>
      <c r="L534">
        <f t="shared" si="115"/>
        <v>0.15858170010321088</v>
      </c>
      <c r="M534">
        <f t="shared" si="116"/>
        <v>2.7870714352786825</v>
      </c>
      <c r="N534">
        <f>IF((A534=0),INDEX(extract[AVAILABLE_FPWD], 1),(IF(MOD(C534, 12)=0,J534*INDEX(extract[FREE_PWD_PERCENT], 1),0)))</f>
        <v>0</v>
      </c>
      <c r="O534">
        <f>IF((D534&lt;=INDEX(surr_charge_sch_0[POLICY_YEAR],COUNTA(surr_charge_sch_0[POLICY_YEAR]))),INDEX(surr_charge_sch_0[SURRENDER_CHARGE_PERCENT],MATCH(D534, surr_charge_sch_0[POLICY_YEAR])),INDEX(surr_charge_sch_0[SURRENDER_CHARGE_PERCENT],COUNTA(surr_charge_sch_0[SURRENDER_CHARGE_PERCENT])))</f>
        <v>0</v>
      </c>
      <c r="P534">
        <f t="shared" si="117"/>
        <v>0</v>
      </c>
      <c r="Q534">
        <f t="shared" si="118"/>
        <v>191.16867249457752</v>
      </c>
      <c r="R534">
        <f t="shared" si="119"/>
        <v>0</v>
      </c>
      <c r="S534">
        <f t="shared" si="120"/>
        <v>191.16867249457752</v>
      </c>
      <c r="T534">
        <f t="shared" si="121"/>
        <v>30.202616582964957</v>
      </c>
      <c r="U534">
        <f t="shared" si="122"/>
        <v>76510.829779281441</v>
      </c>
      <c r="V534">
        <f t="shared" si="123"/>
        <v>4457.2748182175828</v>
      </c>
      <c r="W534">
        <f t="shared" si="124"/>
        <v>80998.307214081986</v>
      </c>
      <c r="X534">
        <f t="shared" si="125"/>
        <v>96310.79063983573</v>
      </c>
    </row>
    <row r="535" spans="1:24" x14ac:dyDescent="0.3">
      <c r="A535">
        <v>533</v>
      </c>
      <c r="B535">
        <f>IF(A535&gt;0,EOMONTH(B534,1),INDEX(extract[VALUATION_DATE], 1))</f>
        <v>61514</v>
      </c>
      <c r="C535">
        <f>IF(A535=0,DAYS360(INDEX(extract[ISSUE_DATE], 1),B535)/30,C534+1)</f>
        <v>551</v>
      </c>
      <c r="D535">
        <f t="shared" si="112"/>
        <v>46</v>
      </c>
      <c r="E535">
        <f>INDEX(extract[ISSUE_AGE], 1)+D535-1</f>
        <v>93</v>
      </c>
      <c r="F535">
        <f>INDEX(mortality_0[PROBABILITY],MATCH(E535, mortality_0[AGE]))</f>
        <v>0.161581</v>
      </c>
      <c r="G535">
        <f t="shared" si="113"/>
        <v>1.4579122190419236E-2</v>
      </c>
      <c r="H535">
        <f>INDEX(valuation_rate_0[rate],0+1)</f>
        <v>4.2500000000000003E-2</v>
      </c>
      <c r="I535">
        <f t="shared" si="114"/>
        <v>0.15744232931490312</v>
      </c>
      <c r="J535">
        <f>IF(A535&gt;0,J534+L534-M534-N534,INDEX(extract[FUND_VALUE], 1))</f>
        <v>188.54018275940206</v>
      </c>
      <c r="K535">
        <f>IF((B535&lt;INDEX(extract[GUARANTEE_END], 1)),INDEX(extract[CURRENT_RATE], 1),INDEX(extract[MINIMUM_RATE], 1))</f>
        <v>0.01</v>
      </c>
      <c r="L535">
        <f t="shared" si="115"/>
        <v>0.15640126768471518</v>
      </c>
      <c r="M535">
        <f t="shared" si="116"/>
        <v>2.7487503622532969</v>
      </c>
      <c r="N535">
        <f>IF((A535=0),INDEX(extract[AVAILABLE_FPWD], 1),(IF(MOD(C535, 12)=0,J535*INDEX(extract[FREE_PWD_PERCENT], 1),0)))</f>
        <v>0</v>
      </c>
      <c r="O535">
        <f>IF((D535&lt;=INDEX(surr_charge_sch_0[POLICY_YEAR],COUNTA(surr_charge_sch_0[POLICY_YEAR]))),INDEX(surr_charge_sch_0[SURRENDER_CHARGE_PERCENT],MATCH(D535, surr_charge_sch_0[POLICY_YEAR])),INDEX(surr_charge_sch_0[SURRENDER_CHARGE_PERCENT],COUNTA(surr_charge_sch_0[SURRENDER_CHARGE_PERCENT])))</f>
        <v>0</v>
      </c>
      <c r="P535">
        <f t="shared" si="117"/>
        <v>0</v>
      </c>
      <c r="Q535">
        <f t="shared" si="118"/>
        <v>188.54018275940206</v>
      </c>
      <c r="R535">
        <f t="shared" si="119"/>
        <v>0</v>
      </c>
      <c r="S535">
        <f t="shared" si="120"/>
        <v>188.54018275940206</v>
      </c>
      <c r="T535">
        <f t="shared" si="121"/>
        <v>29.6842055430978</v>
      </c>
      <c r="U535">
        <f t="shared" si="122"/>
        <v>76510.829779281441</v>
      </c>
      <c r="V535">
        <f t="shared" si="123"/>
        <v>4457.7151458552162</v>
      </c>
      <c r="W535">
        <f t="shared" si="124"/>
        <v>80998.229130679756</v>
      </c>
      <c r="X535">
        <f t="shared" si="125"/>
        <v>96310.79063983573</v>
      </c>
    </row>
    <row r="536" spans="1:24" x14ac:dyDescent="0.3">
      <c r="A536">
        <v>534</v>
      </c>
      <c r="B536">
        <f>IF(A536&gt;0,EOMONTH(B535,1),INDEX(extract[VALUATION_DATE], 1))</f>
        <v>61544</v>
      </c>
      <c r="C536">
        <f>IF(A536=0,DAYS360(INDEX(extract[ISSUE_DATE], 1),B536)/30,C535+1)</f>
        <v>552</v>
      </c>
      <c r="D536">
        <f t="shared" si="112"/>
        <v>47</v>
      </c>
      <c r="E536">
        <f>INDEX(extract[ISSUE_AGE], 1)+D536-1</f>
        <v>94</v>
      </c>
      <c r="F536">
        <f>INDEX(mortality_0[PROBABILITY],MATCH(E536, mortality_0[AGE]))</f>
        <v>0.17355400000000001</v>
      </c>
      <c r="G536">
        <f t="shared" si="113"/>
        <v>1.5759556177050937E-2</v>
      </c>
      <c r="H536">
        <f>INDEX(valuation_rate_0[rate],0+1)</f>
        <v>4.2500000000000003E-2</v>
      </c>
      <c r="I536">
        <f t="shared" si="114"/>
        <v>0.15689719080937317</v>
      </c>
      <c r="J536">
        <f>IF(A536&gt;0,J535+L535-M535-N535,INDEX(extract[FUND_VALUE], 1))</f>
        <v>185.94783366483347</v>
      </c>
      <c r="K536">
        <f>IF((B536&lt;INDEX(extract[GUARANTEE_END], 1)),INDEX(extract[CURRENT_RATE], 1),INDEX(extract[MINIMUM_RATE], 1))</f>
        <v>0.01</v>
      </c>
      <c r="L536">
        <f t="shared" si="115"/>
        <v>0.15425081530507978</v>
      </c>
      <c r="M536">
        <f t="shared" si="116"/>
        <v>2.9304553306418666</v>
      </c>
      <c r="N536">
        <f>IF((A536=0),INDEX(extract[AVAILABLE_FPWD], 1),(IF(MOD(C536, 12)=0,J536*INDEX(extract[FREE_PWD_PERCENT], 1),0)))</f>
        <v>18.594783366483348</v>
      </c>
      <c r="O536">
        <f>IF((D536&lt;=INDEX(surr_charge_sch_0[POLICY_YEAR],COUNTA(surr_charge_sch_0[POLICY_YEAR]))),INDEX(surr_charge_sch_0[SURRENDER_CHARGE_PERCENT],MATCH(D536, surr_charge_sch_0[POLICY_YEAR])),INDEX(surr_charge_sch_0[SURRENDER_CHARGE_PERCENT],COUNTA(surr_charge_sch_0[SURRENDER_CHARGE_PERCENT])))</f>
        <v>0</v>
      </c>
      <c r="P536">
        <f t="shared" si="117"/>
        <v>18.594783366483348</v>
      </c>
      <c r="Q536">
        <f t="shared" si="118"/>
        <v>167.35305029835013</v>
      </c>
      <c r="R536">
        <f t="shared" si="119"/>
        <v>0</v>
      </c>
      <c r="S536">
        <f t="shared" si="120"/>
        <v>185.94783366483347</v>
      </c>
      <c r="T536">
        <f t="shared" si="121"/>
        <v>29.174692739100962</v>
      </c>
      <c r="U536">
        <f t="shared" si="122"/>
        <v>76510.829779281441</v>
      </c>
      <c r="V536">
        <f t="shared" si="123"/>
        <v>4458.1479155149545</v>
      </c>
      <c r="W536">
        <f t="shared" si="124"/>
        <v>80998.152387535505</v>
      </c>
      <c r="X536">
        <f t="shared" si="125"/>
        <v>96310.79063983573</v>
      </c>
    </row>
    <row r="537" spans="1:24" x14ac:dyDescent="0.3">
      <c r="A537">
        <v>535</v>
      </c>
      <c r="B537">
        <f>IF(A537&gt;0,EOMONTH(B536,1),INDEX(extract[VALUATION_DATE], 1))</f>
        <v>61575</v>
      </c>
      <c r="C537">
        <f>IF(A537=0,DAYS360(INDEX(extract[ISSUE_DATE], 1),B537)/30,C536+1)</f>
        <v>553</v>
      </c>
      <c r="D537">
        <f t="shared" si="112"/>
        <v>47</v>
      </c>
      <c r="E537">
        <f>INDEX(extract[ISSUE_AGE], 1)+D537-1</f>
        <v>94</v>
      </c>
      <c r="F537">
        <f>INDEX(mortality_0[PROBABILITY],MATCH(E537, mortality_0[AGE]))</f>
        <v>0.17355400000000001</v>
      </c>
      <c r="G537">
        <f t="shared" si="113"/>
        <v>1.5759556177050937E-2</v>
      </c>
      <c r="H537">
        <f>INDEX(valuation_rate_0[rate],0+1)</f>
        <v>4.2500000000000003E-2</v>
      </c>
      <c r="I537">
        <f t="shared" si="114"/>
        <v>0.15635393982666826</v>
      </c>
      <c r="J537">
        <f>IF(A537&gt;0,J536+L536-M536-N536,INDEX(extract[FUND_VALUE], 1))</f>
        <v>164.57684578301334</v>
      </c>
      <c r="K537">
        <f>IF((B537&lt;INDEX(extract[GUARANTEE_END], 1)),INDEX(extract[CURRENT_RATE], 1),INDEX(extract[MINIMUM_RATE], 1))</f>
        <v>0.01</v>
      </c>
      <c r="L537">
        <f t="shared" si="115"/>
        <v>0.13652276631588003</v>
      </c>
      <c r="M537">
        <f t="shared" si="116"/>
        <v>2.5936580465592476</v>
      </c>
      <c r="N537">
        <f>IF((A537=0),INDEX(extract[AVAILABLE_FPWD], 1),(IF(MOD(C537, 12)=0,J537*INDEX(extract[FREE_PWD_PERCENT], 1),0)))</f>
        <v>0</v>
      </c>
      <c r="O537">
        <f>IF((D537&lt;=INDEX(surr_charge_sch_0[POLICY_YEAR],COUNTA(surr_charge_sch_0[POLICY_YEAR]))),INDEX(surr_charge_sch_0[SURRENDER_CHARGE_PERCENT],MATCH(D537, surr_charge_sch_0[POLICY_YEAR])),INDEX(surr_charge_sch_0[SURRENDER_CHARGE_PERCENT],COUNTA(surr_charge_sch_0[SURRENDER_CHARGE_PERCENT])))</f>
        <v>0</v>
      </c>
      <c r="P537">
        <f t="shared" si="117"/>
        <v>0</v>
      </c>
      <c r="Q537">
        <f t="shared" si="118"/>
        <v>164.57684578301334</v>
      </c>
      <c r="R537">
        <f t="shared" si="119"/>
        <v>0</v>
      </c>
      <c r="S537">
        <f t="shared" si="120"/>
        <v>164.57684578301334</v>
      </c>
      <c r="T537">
        <f t="shared" si="121"/>
        <v>25.732238242420131</v>
      </c>
      <c r="U537">
        <f t="shared" si="122"/>
        <v>76513.747248555344</v>
      </c>
      <c r="V537">
        <f t="shared" si="123"/>
        <v>4458.6076957241248</v>
      </c>
      <c r="W537">
        <f t="shared" si="124"/>
        <v>80998.087182521893</v>
      </c>
      <c r="X537">
        <f t="shared" si="125"/>
        <v>96310.79063983573</v>
      </c>
    </row>
    <row r="538" spans="1:24" x14ac:dyDescent="0.3">
      <c r="A538">
        <v>536</v>
      </c>
      <c r="B538">
        <f>IF(A538&gt;0,EOMONTH(B537,1),INDEX(extract[VALUATION_DATE], 1))</f>
        <v>61606</v>
      </c>
      <c r="C538">
        <f>IF(A538=0,DAYS360(INDEX(extract[ISSUE_DATE], 1),B538)/30,C537+1)</f>
        <v>554</v>
      </c>
      <c r="D538">
        <f t="shared" si="112"/>
        <v>47</v>
      </c>
      <c r="E538">
        <f>INDEX(extract[ISSUE_AGE], 1)+D538-1</f>
        <v>94</v>
      </c>
      <c r="F538">
        <f>INDEX(mortality_0[PROBABILITY],MATCH(E538, mortality_0[AGE]))</f>
        <v>0.17355400000000001</v>
      </c>
      <c r="G538">
        <f t="shared" si="113"/>
        <v>1.5759556177050937E-2</v>
      </c>
      <c r="H538">
        <f>INDEX(valuation_rate_0[rate],0+1)</f>
        <v>4.2500000000000003E-2</v>
      </c>
      <c r="I538">
        <f t="shared" si="114"/>
        <v>0.15581256983130728</v>
      </c>
      <c r="J538">
        <f>IF(A538&gt;0,J537+L537-M537-N537,INDEX(extract[FUND_VALUE], 1))</f>
        <v>162.11971050276998</v>
      </c>
      <c r="K538">
        <f>IF((B538&lt;INDEX(extract[GUARANTEE_END], 1)),INDEX(extract[CURRENT_RATE], 1),INDEX(extract[MINIMUM_RATE], 1))</f>
        <v>0.01</v>
      </c>
      <c r="L538">
        <f t="shared" si="115"/>
        <v>0.13448447894881352</v>
      </c>
      <c r="M538">
        <f t="shared" si="116"/>
        <v>2.5549346850756383</v>
      </c>
      <c r="N538">
        <f>IF((A538=0),INDEX(extract[AVAILABLE_FPWD], 1),(IF(MOD(C538, 12)=0,J538*INDEX(extract[FREE_PWD_PERCENT], 1),0)))</f>
        <v>0</v>
      </c>
      <c r="O538">
        <f>IF((D538&lt;=INDEX(surr_charge_sch_0[POLICY_YEAR],COUNTA(surr_charge_sch_0[POLICY_YEAR]))),INDEX(surr_charge_sch_0[SURRENDER_CHARGE_PERCENT],MATCH(D538, surr_charge_sch_0[POLICY_YEAR])),INDEX(surr_charge_sch_0[SURRENDER_CHARGE_PERCENT],COUNTA(surr_charge_sch_0[SURRENDER_CHARGE_PERCENT])))</f>
        <v>0</v>
      </c>
      <c r="P538">
        <f t="shared" si="117"/>
        <v>0</v>
      </c>
      <c r="Q538">
        <f t="shared" si="118"/>
        <v>162.11971050276998</v>
      </c>
      <c r="R538">
        <f t="shared" si="119"/>
        <v>0</v>
      </c>
      <c r="S538">
        <f t="shared" si="120"/>
        <v>162.11971050276998</v>
      </c>
      <c r="T538">
        <f t="shared" si="121"/>
        <v>25.260288713744167</v>
      </c>
      <c r="U538">
        <f t="shared" si="122"/>
        <v>76513.747248555344</v>
      </c>
      <c r="V538">
        <f t="shared" si="123"/>
        <v>4459.0132243782673</v>
      </c>
      <c r="W538">
        <f t="shared" si="124"/>
        <v>80998.020761647364</v>
      </c>
      <c r="X538">
        <f t="shared" si="125"/>
        <v>96310.79063983573</v>
      </c>
    </row>
    <row r="539" spans="1:24" x14ac:dyDescent="0.3">
      <c r="A539">
        <v>537</v>
      </c>
      <c r="B539">
        <f>IF(A539&gt;0,EOMONTH(B538,1),INDEX(extract[VALUATION_DATE], 1))</f>
        <v>61636</v>
      </c>
      <c r="C539">
        <f>IF(A539=0,DAYS360(INDEX(extract[ISSUE_DATE], 1),B539)/30,C538+1)</f>
        <v>555</v>
      </c>
      <c r="D539">
        <f t="shared" si="112"/>
        <v>47</v>
      </c>
      <c r="E539">
        <f>INDEX(extract[ISSUE_AGE], 1)+D539-1</f>
        <v>94</v>
      </c>
      <c r="F539">
        <f>INDEX(mortality_0[PROBABILITY],MATCH(E539, mortality_0[AGE]))</f>
        <v>0.17355400000000001</v>
      </c>
      <c r="G539">
        <f t="shared" si="113"/>
        <v>1.5759556177050937E-2</v>
      </c>
      <c r="H539">
        <f>INDEX(valuation_rate_0[rate],0+1)</f>
        <v>4.2500000000000003E-2</v>
      </c>
      <c r="I539">
        <f t="shared" si="114"/>
        <v>0.15527307431043796</v>
      </c>
      <c r="J539">
        <f>IF(A539&gt;0,J538+L538-M538-N538,INDEX(extract[FUND_VALUE], 1))</f>
        <v>159.69926029664316</v>
      </c>
      <c r="K539">
        <f>IF((B539&lt;INDEX(extract[GUARANTEE_END], 1)),INDEX(extract[CURRENT_RATE], 1),INDEX(extract[MINIMUM_RATE], 1))</f>
        <v>0.01</v>
      </c>
      <c r="L539">
        <f t="shared" si="115"/>
        <v>0.13247662324895429</v>
      </c>
      <c r="M539">
        <f t="shared" si="116"/>
        <v>2.5167894640784283</v>
      </c>
      <c r="N539">
        <f>IF((A539=0),INDEX(extract[AVAILABLE_FPWD], 1),(IF(MOD(C539, 12)=0,J539*INDEX(extract[FREE_PWD_PERCENT], 1),0)))</f>
        <v>0</v>
      </c>
      <c r="O539">
        <f>IF((D539&lt;=INDEX(surr_charge_sch_0[POLICY_YEAR],COUNTA(surr_charge_sch_0[POLICY_YEAR]))),INDEX(surr_charge_sch_0[SURRENDER_CHARGE_PERCENT],MATCH(D539, surr_charge_sch_0[POLICY_YEAR])),INDEX(surr_charge_sch_0[SURRENDER_CHARGE_PERCENT],COUNTA(surr_charge_sch_0[SURRENDER_CHARGE_PERCENT])))</f>
        <v>0</v>
      </c>
      <c r="P539">
        <f t="shared" si="117"/>
        <v>0</v>
      </c>
      <c r="Q539">
        <f t="shared" si="118"/>
        <v>159.69926029664316</v>
      </c>
      <c r="R539">
        <f t="shared" si="119"/>
        <v>0</v>
      </c>
      <c r="S539">
        <f t="shared" si="120"/>
        <v>159.69926029664316</v>
      </c>
      <c r="T539">
        <f t="shared" si="121"/>
        <v>24.796995111362648</v>
      </c>
      <c r="U539">
        <f t="shared" si="122"/>
        <v>76513.747248555344</v>
      </c>
      <c r="V539">
        <f t="shared" si="123"/>
        <v>4459.4113153173003</v>
      </c>
      <c r="W539">
        <f t="shared" si="124"/>
        <v>80997.955558984002</v>
      </c>
      <c r="X539">
        <f t="shared" si="125"/>
        <v>96310.79063983573</v>
      </c>
    </row>
    <row r="540" spans="1:24" x14ac:dyDescent="0.3">
      <c r="A540">
        <v>538</v>
      </c>
      <c r="B540">
        <f>IF(A540&gt;0,EOMONTH(B539,1),INDEX(extract[VALUATION_DATE], 1))</f>
        <v>61667</v>
      </c>
      <c r="C540">
        <f>IF(A540=0,DAYS360(INDEX(extract[ISSUE_DATE], 1),B540)/30,C539+1)</f>
        <v>556</v>
      </c>
      <c r="D540">
        <f t="shared" si="112"/>
        <v>47</v>
      </c>
      <c r="E540">
        <f>INDEX(extract[ISSUE_AGE], 1)+D540-1</f>
        <v>94</v>
      </c>
      <c r="F540">
        <f>INDEX(mortality_0[PROBABILITY],MATCH(E540, mortality_0[AGE]))</f>
        <v>0.17355400000000001</v>
      </c>
      <c r="G540">
        <f t="shared" si="113"/>
        <v>1.5759556177050937E-2</v>
      </c>
      <c r="H540">
        <f>INDEX(valuation_rate_0[rate],0+1)</f>
        <v>4.2500000000000003E-2</v>
      </c>
      <c r="I540">
        <f t="shared" si="114"/>
        <v>0.15473544677375858</v>
      </c>
      <c r="J540">
        <f>IF(A540&gt;0,J539+L539-M539-N539,INDEX(extract[FUND_VALUE], 1))</f>
        <v>157.31494745581369</v>
      </c>
      <c r="K540">
        <f>IF((B540&lt;INDEX(extract[GUARANTEE_END], 1)),INDEX(extract[CURRENT_RATE], 1),INDEX(extract[MINIMUM_RATE], 1))</f>
        <v>0.01</v>
      </c>
      <c r="L540">
        <f t="shared" si="115"/>
        <v>0.13049874487096128</v>
      </c>
      <c r="M540">
        <f t="shared" si="116"/>
        <v>2.4792137519197124</v>
      </c>
      <c r="N540">
        <f>IF((A540=0),INDEX(extract[AVAILABLE_FPWD], 1),(IF(MOD(C540, 12)=0,J540*INDEX(extract[FREE_PWD_PERCENT], 1),0)))</f>
        <v>0</v>
      </c>
      <c r="O540">
        <f>IF((D540&lt;=INDEX(surr_charge_sch_0[POLICY_YEAR],COUNTA(surr_charge_sch_0[POLICY_YEAR]))),INDEX(surr_charge_sch_0[SURRENDER_CHARGE_PERCENT],MATCH(D540, surr_charge_sch_0[POLICY_YEAR])),INDEX(surr_charge_sch_0[SURRENDER_CHARGE_PERCENT],COUNTA(surr_charge_sch_0[SURRENDER_CHARGE_PERCENT])))</f>
        <v>0</v>
      </c>
      <c r="P540">
        <f t="shared" si="117"/>
        <v>0</v>
      </c>
      <c r="Q540">
        <f t="shared" si="118"/>
        <v>157.31494745581369</v>
      </c>
      <c r="R540">
        <f t="shared" si="119"/>
        <v>0</v>
      </c>
      <c r="S540">
        <f t="shared" si="120"/>
        <v>157.31494745581369</v>
      </c>
      <c r="T540">
        <f t="shared" si="121"/>
        <v>24.342198678765687</v>
      </c>
      <c r="U540">
        <f t="shared" si="122"/>
        <v>76513.747248555344</v>
      </c>
      <c r="V540">
        <f t="shared" si="123"/>
        <v>4459.8021049547797</v>
      </c>
      <c r="W540">
        <f t="shared" si="124"/>
        <v>80997.891552188899</v>
      </c>
      <c r="X540">
        <f t="shared" si="125"/>
        <v>96310.79063983573</v>
      </c>
    </row>
    <row r="541" spans="1:24" x14ac:dyDescent="0.3">
      <c r="A541">
        <v>539</v>
      </c>
      <c r="B541">
        <f>IF(A541&gt;0,EOMONTH(B540,1),INDEX(extract[VALUATION_DATE], 1))</f>
        <v>61697</v>
      </c>
      <c r="C541">
        <f>IF(A541=0,DAYS360(INDEX(extract[ISSUE_DATE], 1),B541)/30,C540+1)</f>
        <v>557</v>
      </c>
      <c r="D541">
        <f t="shared" si="112"/>
        <v>47</v>
      </c>
      <c r="E541">
        <f>INDEX(extract[ISSUE_AGE], 1)+D541-1</f>
        <v>94</v>
      </c>
      <c r="F541">
        <f>INDEX(mortality_0[PROBABILITY],MATCH(E541, mortality_0[AGE]))</f>
        <v>0.17355400000000001</v>
      </c>
      <c r="G541">
        <f t="shared" si="113"/>
        <v>1.5759556177050937E-2</v>
      </c>
      <c r="H541">
        <f>INDEX(valuation_rate_0[rate],0+1)</f>
        <v>4.2500000000000003E-2</v>
      </c>
      <c r="I541">
        <f t="shared" si="114"/>
        <v>0.15419968075343984</v>
      </c>
      <c r="J541">
        <f>IF(A541&gt;0,J540+L540-M540-N540,INDEX(extract[FUND_VALUE], 1))</f>
        <v>154.96623244876494</v>
      </c>
      <c r="K541">
        <f>IF((B541&lt;INDEX(extract[GUARANTEE_END], 1)),INDEX(extract[CURRENT_RATE], 1),INDEX(extract[MINIMUM_RATE], 1))</f>
        <v>0.01</v>
      </c>
      <c r="L541">
        <f t="shared" si="115"/>
        <v>0.12855039625287754</v>
      </c>
      <c r="M541">
        <f t="shared" si="116"/>
        <v>2.4421990458222451</v>
      </c>
      <c r="N541">
        <f>IF((A541=0),INDEX(extract[AVAILABLE_FPWD], 1),(IF(MOD(C541, 12)=0,J541*INDEX(extract[FREE_PWD_PERCENT], 1),0)))</f>
        <v>0</v>
      </c>
      <c r="O541">
        <f>IF((D541&lt;=INDEX(surr_charge_sch_0[POLICY_YEAR],COUNTA(surr_charge_sch_0[POLICY_YEAR]))),INDEX(surr_charge_sch_0[SURRENDER_CHARGE_PERCENT],MATCH(D541, surr_charge_sch_0[POLICY_YEAR])),INDEX(surr_charge_sch_0[SURRENDER_CHARGE_PERCENT],COUNTA(surr_charge_sch_0[SURRENDER_CHARGE_PERCENT])))</f>
        <v>0</v>
      </c>
      <c r="P541">
        <f t="shared" si="117"/>
        <v>0</v>
      </c>
      <c r="Q541">
        <f t="shared" si="118"/>
        <v>154.96623244876494</v>
      </c>
      <c r="R541">
        <f t="shared" si="119"/>
        <v>0</v>
      </c>
      <c r="S541">
        <f t="shared" si="120"/>
        <v>154.96623244876494</v>
      </c>
      <c r="T541">
        <f t="shared" si="121"/>
        <v>23.895743571162903</v>
      </c>
      <c r="U541">
        <f t="shared" si="122"/>
        <v>76513.747248555344</v>
      </c>
      <c r="V541">
        <f t="shared" si="123"/>
        <v>4460.1857272023308</v>
      </c>
      <c r="W541">
        <f t="shared" si="124"/>
        <v>80997.828719328842</v>
      </c>
      <c r="X541">
        <f t="shared" si="125"/>
        <v>96310.79063983573</v>
      </c>
    </row>
    <row r="542" spans="1:24" x14ac:dyDescent="0.3">
      <c r="A542">
        <v>540</v>
      </c>
      <c r="B542">
        <f>IF(A542&gt;0,EOMONTH(B541,1),INDEX(extract[VALUATION_DATE], 1))</f>
        <v>61728</v>
      </c>
      <c r="C542">
        <f>IF(A542=0,DAYS360(INDEX(extract[ISSUE_DATE], 1),B542)/30,C541+1)</f>
        <v>558</v>
      </c>
      <c r="D542">
        <f t="shared" si="112"/>
        <v>47</v>
      </c>
      <c r="E542">
        <f>INDEX(extract[ISSUE_AGE], 1)+D542-1</f>
        <v>94</v>
      </c>
      <c r="F542">
        <f>INDEX(mortality_0[PROBABILITY],MATCH(E542, mortality_0[AGE]))</f>
        <v>0.17355400000000001</v>
      </c>
      <c r="G542">
        <f t="shared" si="113"/>
        <v>1.5759556177050937E-2</v>
      </c>
      <c r="H542">
        <f>INDEX(valuation_rate_0[rate],0+1)</f>
        <v>4.2500000000000003E-2</v>
      </c>
      <c r="I542">
        <f t="shared" si="114"/>
        <v>0.15366576980404709</v>
      </c>
      <c r="J542">
        <f>IF(A542&gt;0,J541+L541-M541-N541,INDEX(extract[FUND_VALUE], 1))</f>
        <v>152.65258379919558</v>
      </c>
      <c r="K542">
        <f>IF((B542&lt;INDEX(extract[GUARANTEE_END], 1)),INDEX(extract[CURRENT_RATE], 1),INDEX(extract[MINIMUM_RATE], 1))</f>
        <v>0.01</v>
      </c>
      <c r="L542">
        <f t="shared" si="115"/>
        <v>0.12663113651485422</v>
      </c>
      <c r="M542">
        <f t="shared" si="116"/>
        <v>2.4057369699553988</v>
      </c>
      <c r="N542">
        <f>IF((A542=0),INDEX(extract[AVAILABLE_FPWD], 1),(IF(MOD(C542, 12)=0,J542*INDEX(extract[FREE_PWD_PERCENT], 1),0)))</f>
        <v>0</v>
      </c>
      <c r="O542">
        <f>IF((D542&lt;=INDEX(surr_charge_sch_0[POLICY_YEAR],COUNTA(surr_charge_sch_0[POLICY_YEAR]))),INDEX(surr_charge_sch_0[SURRENDER_CHARGE_PERCENT],MATCH(D542, surr_charge_sch_0[POLICY_YEAR])),INDEX(surr_charge_sch_0[SURRENDER_CHARGE_PERCENT],COUNTA(surr_charge_sch_0[SURRENDER_CHARGE_PERCENT])))</f>
        <v>0</v>
      </c>
      <c r="P542">
        <f t="shared" si="117"/>
        <v>0</v>
      </c>
      <c r="Q542">
        <f t="shared" si="118"/>
        <v>152.65258379919558</v>
      </c>
      <c r="R542">
        <f t="shared" si="119"/>
        <v>0</v>
      </c>
      <c r="S542">
        <f t="shared" si="120"/>
        <v>152.65258379919558</v>
      </c>
      <c r="T542">
        <f t="shared" si="121"/>
        <v>23.457476802080198</v>
      </c>
      <c r="U542">
        <f t="shared" si="122"/>
        <v>76513.747248555344</v>
      </c>
      <c r="V542">
        <f t="shared" si="123"/>
        <v>4460.5623135155329</v>
      </c>
      <c r="W542">
        <f t="shared" si="124"/>
        <v>80997.76703887296</v>
      </c>
      <c r="X542">
        <f t="shared" si="125"/>
        <v>96310.79063983573</v>
      </c>
    </row>
    <row r="543" spans="1:24" x14ac:dyDescent="0.3">
      <c r="A543">
        <v>541</v>
      </c>
      <c r="B543">
        <f>IF(A543&gt;0,EOMONTH(B542,1),INDEX(extract[VALUATION_DATE], 1))</f>
        <v>61759</v>
      </c>
      <c r="C543">
        <f>IF(A543=0,DAYS360(INDEX(extract[ISSUE_DATE], 1),B543)/30,C542+1)</f>
        <v>559</v>
      </c>
      <c r="D543">
        <f t="shared" si="112"/>
        <v>47</v>
      </c>
      <c r="E543">
        <f>INDEX(extract[ISSUE_AGE], 1)+D543-1</f>
        <v>94</v>
      </c>
      <c r="F543">
        <f>INDEX(mortality_0[PROBABILITY],MATCH(E543, mortality_0[AGE]))</f>
        <v>0.17355400000000001</v>
      </c>
      <c r="G543">
        <f t="shared" si="113"/>
        <v>1.5759556177050937E-2</v>
      </c>
      <c r="H543">
        <f>INDEX(valuation_rate_0[rate],0+1)</f>
        <v>4.2500000000000003E-2</v>
      </c>
      <c r="I543">
        <f t="shared" si="114"/>
        <v>0.15313370750246275</v>
      </c>
      <c r="J543">
        <f>IF(A543&gt;0,J542+L542-M542-N542,INDEX(extract[FUND_VALUE], 1))</f>
        <v>150.37347796575503</v>
      </c>
      <c r="K543">
        <f>IF((B543&lt;INDEX(extract[GUARANTEE_END], 1)),INDEX(extract[CURRENT_RATE], 1),INDEX(extract[MINIMUM_RATE], 1))</f>
        <v>0.01</v>
      </c>
      <c r="L543">
        <f t="shared" si="115"/>
        <v>0.12474053135938659</v>
      </c>
      <c r="M543">
        <f t="shared" si="116"/>
        <v>2.3698192735398478</v>
      </c>
      <c r="N543">
        <f>IF((A543=0),INDEX(extract[AVAILABLE_FPWD], 1),(IF(MOD(C543, 12)=0,J543*INDEX(extract[FREE_PWD_PERCENT], 1),0)))</f>
        <v>0</v>
      </c>
      <c r="O543">
        <f>IF((D543&lt;=INDEX(surr_charge_sch_0[POLICY_YEAR],COUNTA(surr_charge_sch_0[POLICY_YEAR]))),INDEX(surr_charge_sch_0[SURRENDER_CHARGE_PERCENT],MATCH(D543, surr_charge_sch_0[POLICY_YEAR])),INDEX(surr_charge_sch_0[SURRENDER_CHARGE_PERCENT],COUNTA(surr_charge_sch_0[SURRENDER_CHARGE_PERCENT])))</f>
        <v>0</v>
      </c>
      <c r="P543">
        <f t="shared" si="117"/>
        <v>0</v>
      </c>
      <c r="Q543">
        <f t="shared" si="118"/>
        <v>150.37347796575503</v>
      </c>
      <c r="R543">
        <f t="shared" si="119"/>
        <v>0</v>
      </c>
      <c r="S543">
        <f t="shared" si="120"/>
        <v>150.37347796575503</v>
      </c>
      <c r="T543">
        <f t="shared" si="121"/>
        <v>23.027248190935957</v>
      </c>
      <c r="U543">
        <f t="shared" si="122"/>
        <v>76513.747248555344</v>
      </c>
      <c r="V543">
        <f t="shared" si="123"/>
        <v>4460.9319929389667</v>
      </c>
      <c r="W543">
        <f t="shared" si="124"/>
        <v>80997.706489685239</v>
      </c>
      <c r="X543">
        <f t="shared" si="125"/>
        <v>96310.79063983573</v>
      </c>
    </row>
    <row r="544" spans="1:24" x14ac:dyDescent="0.3">
      <c r="A544">
        <v>542</v>
      </c>
      <c r="B544">
        <f>IF(A544&gt;0,EOMONTH(B543,1),INDEX(extract[VALUATION_DATE], 1))</f>
        <v>61787</v>
      </c>
      <c r="C544">
        <f>IF(A544=0,DAYS360(INDEX(extract[ISSUE_DATE], 1),B544)/30,C543+1)</f>
        <v>560</v>
      </c>
      <c r="D544">
        <f t="shared" si="112"/>
        <v>47</v>
      </c>
      <c r="E544">
        <f>INDEX(extract[ISSUE_AGE], 1)+D544-1</f>
        <v>94</v>
      </c>
      <c r="F544">
        <f>INDEX(mortality_0[PROBABILITY],MATCH(E544, mortality_0[AGE]))</f>
        <v>0.17355400000000001</v>
      </c>
      <c r="G544">
        <f t="shared" si="113"/>
        <v>1.5759556177050937E-2</v>
      </c>
      <c r="H544">
        <f>INDEX(valuation_rate_0[rate],0+1)</f>
        <v>4.2500000000000003E-2</v>
      </c>
      <c r="I544">
        <f t="shared" si="114"/>
        <v>0.15260348744780905</v>
      </c>
      <c r="J544">
        <f>IF(A544&gt;0,J543+L543-M543-N543,INDEX(extract[FUND_VALUE], 1))</f>
        <v>148.12839922357455</v>
      </c>
      <c r="K544">
        <f>IF((B544&lt;INDEX(extract[GUARANTEE_END], 1)),INDEX(extract[CURRENT_RATE], 1),INDEX(extract[MINIMUM_RATE], 1))</f>
        <v>0.01</v>
      </c>
      <c r="L544">
        <f t="shared" si="115"/>
        <v>0.12287815297303954</v>
      </c>
      <c r="M544">
        <f t="shared" si="116"/>
        <v>2.3344378289805516</v>
      </c>
      <c r="N544">
        <f>IF((A544=0),INDEX(extract[AVAILABLE_FPWD], 1),(IF(MOD(C544, 12)=0,J544*INDEX(extract[FREE_PWD_PERCENT], 1),0)))</f>
        <v>0</v>
      </c>
      <c r="O544">
        <f>IF((D544&lt;=INDEX(surr_charge_sch_0[POLICY_YEAR],COUNTA(surr_charge_sch_0[POLICY_YEAR]))),INDEX(surr_charge_sch_0[SURRENDER_CHARGE_PERCENT],MATCH(D544, surr_charge_sch_0[POLICY_YEAR])),INDEX(surr_charge_sch_0[SURRENDER_CHARGE_PERCENT],COUNTA(surr_charge_sch_0[SURRENDER_CHARGE_PERCENT])))</f>
        <v>0</v>
      </c>
      <c r="P544">
        <f t="shared" si="117"/>
        <v>0</v>
      </c>
      <c r="Q544">
        <f t="shared" si="118"/>
        <v>148.12839922357455</v>
      </c>
      <c r="R544">
        <f t="shared" si="119"/>
        <v>0</v>
      </c>
      <c r="S544">
        <f t="shared" si="120"/>
        <v>148.12839922357455</v>
      </c>
      <c r="T544">
        <f t="shared" si="121"/>
        <v>22.604910311578806</v>
      </c>
      <c r="U544">
        <f t="shared" si="122"/>
        <v>76513.747248555344</v>
      </c>
      <c r="V544">
        <f t="shared" si="123"/>
        <v>4461.2948921504349</v>
      </c>
      <c r="W544">
        <f t="shared" si="124"/>
        <v>80997.647051017353</v>
      </c>
      <c r="X544">
        <f t="shared" si="125"/>
        <v>96310.79063983573</v>
      </c>
    </row>
    <row r="545" spans="1:24" x14ac:dyDescent="0.3">
      <c r="A545">
        <v>543</v>
      </c>
      <c r="B545">
        <f>IF(A545&gt;0,EOMONTH(B544,1),INDEX(extract[VALUATION_DATE], 1))</f>
        <v>61818</v>
      </c>
      <c r="C545">
        <f>IF(A545=0,DAYS360(INDEX(extract[ISSUE_DATE], 1),B545)/30,C544+1)</f>
        <v>561</v>
      </c>
      <c r="D545">
        <f t="shared" si="112"/>
        <v>47</v>
      </c>
      <c r="E545">
        <f>INDEX(extract[ISSUE_AGE], 1)+D545-1</f>
        <v>94</v>
      </c>
      <c r="F545">
        <f>INDEX(mortality_0[PROBABILITY],MATCH(E545, mortality_0[AGE]))</f>
        <v>0.17355400000000001</v>
      </c>
      <c r="G545">
        <f t="shared" si="113"/>
        <v>1.5759556177050937E-2</v>
      </c>
      <c r="H545">
        <f>INDEX(valuation_rate_0[rate],0+1)</f>
        <v>4.2500000000000003E-2</v>
      </c>
      <c r="I545">
        <f t="shared" si="114"/>
        <v>0.15207510326137105</v>
      </c>
      <c r="J545">
        <f>IF(A545&gt;0,J544+L544-M544-N544,INDEX(extract[FUND_VALUE], 1))</f>
        <v>145.91683954756704</v>
      </c>
      <c r="K545">
        <f>IF((B545&lt;INDEX(extract[GUARANTEE_END], 1)),INDEX(extract[CURRENT_RATE], 1),INDEX(extract[MINIMUM_RATE], 1))</f>
        <v>0.01</v>
      </c>
      <c r="L545">
        <f t="shared" si="115"/>
        <v>0.12104357992964027</v>
      </c>
      <c r="M545">
        <f t="shared" si="116"/>
        <v>2.2995846300276104</v>
      </c>
      <c r="N545">
        <f>IF((A545=0),INDEX(extract[AVAILABLE_FPWD], 1),(IF(MOD(C545, 12)=0,J545*INDEX(extract[FREE_PWD_PERCENT], 1),0)))</f>
        <v>0</v>
      </c>
      <c r="O545">
        <f>IF((D545&lt;=INDEX(surr_charge_sch_0[POLICY_YEAR],COUNTA(surr_charge_sch_0[POLICY_YEAR]))),INDEX(surr_charge_sch_0[SURRENDER_CHARGE_PERCENT],MATCH(D545, surr_charge_sch_0[POLICY_YEAR])),INDEX(surr_charge_sch_0[SURRENDER_CHARGE_PERCENT],COUNTA(surr_charge_sch_0[SURRENDER_CHARGE_PERCENT])))</f>
        <v>0</v>
      </c>
      <c r="P545">
        <f t="shared" si="117"/>
        <v>0</v>
      </c>
      <c r="Q545">
        <f t="shared" si="118"/>
        <v>145.91683954756704</v>
      </c>
      <c r="R545">
        <f t="shared" si="119"/>
        <v>0</v>
      </c>
      <c r="S545">
        <f t="shared" si="120"/>
        <v>145.91683954756704</v>
      </c>
      <c r="T545">
        <f t="shared" si="121"/>
        <v>22.190318441769168</v>
      </c>
      <c r="U545">
        <f t="shared" si="122"/>
        <v>76513.747248555344</v>
      </c>
      <c r="V545">
        <f t="shared" si="123"/>
        <v>4461.6511355043676</v>
      </c>
      <c r="W545">
        <f t="shared" si="124"/>
        <v>80997.588702501482</v>
      </c>
      <c r="X545">
        <f t="shared" si="125"/>
        <v>96310.79063983573</v>
      </c>
    </row>
    <row r="546" spans="1:24" x14ac:dyDescent="0.3">
      <c r="A546">
        <v>544</v>
      </c>
      <c r="B546">
        <f>IF(A546&gt;0,EOMONTH(B545,1),INDEX(extract[VALUATION_DATE], 1))</f>
        <v>61848</v>
      </c>
      <c r="C546">
        <f>IF(A546=0,DAYS360(INDEX(extract[ISSUE_DATE], 1),B546)/30,C545+1)</f>
        <v>562</v>
      </c>
      <c r="D546">
        <f t="shared" si="112"/>
        <v>47</v>
      </c>
      <c r="E546">
        <f>INDEX(extract[ISSUE_AGE], 1)+D546-1</f>
        <v>94</v>
      </c>
      <c r="F546">
        <f>INDEX(mortality_0[PROBABILITY],MATCH(E546, mortality_0[AGE]))</f>
        <v>0.17355400000000001</v>
      </c>
      <c r="G546">
        <f t="shared" si="113"/>
        <v>1.5759556177050937E-2</v>
      </c>
      <c r="H546">
        <f>INDEX(valuation_rate_0[rate],0+1)</f>
        <v>4.2500000000000003E-2</v>
      </c>
      <c r="I546">
        <f t="shared" si="114"/>
        <v>0.15154854858651989</v>
      </c>
      <c r="J546">
        <f>IF(A546&gt;0,J545+L545-M545-N545,INDEX(extract[FUND_VALUE], 1))</f>
        <v>143.73829849746906</v>
      </c>
      <c r="K546">
        <f>IF((B546&lt;INDEX(extract[GUARANTEE_END], 1)),INDEX(extract[CURRENT_RATE], 1),INDEX(extract[MINIMUM_RATE], 1))</f>
        <v>0.01</v>
      </c>
      <c r="L546">
        <f t="shared" si="115"/>
        <v>0.11923639709491628</v>
      </c>
      <c r="M546">
        <f t="shared" si="116"/>
        <v>2.2652517899645801</v>
      </c>
      <c r="N546">
        <f>IF((A546=0),INDEX(extract[AVAILABLE_FPWD], 1),(IF(MOD(C546, 12)=0,J546*INDEX(extract[FREE_PWD_PERCENT], 1),0)))</f>
        <v>0</v>
      </c>
      <c r="O546">
        <f>IF((D546&lt;=INDEX(surr_charge_sch_0[POLICY_YEAR],COUNTA(surr_charge_sch_0[POLICY_YEAR]))),INDEX(surr_charge_sch_0[SURRENDER_CHARGE_PERCENT],MATCH(D546, surr_charge_sch_0[POLICY_YEAR])),INDEX(surr_charge_sch_0[SURRENDER_CHARGE_PERCENT],COUNTA(surr_charge_sch_0[SURRENDER_CHARGE_PERCENT])))</f>
        <v>0</v>
      </c>
      <c r="P546">
        <f t="shared" si="117"/>
        <v>0</v>
      </c>
      <c r="Q546">
        <f t="shared" si="118"/>
        <v>143.73829849746906</v>
      </c>
      <c r="R546">
        <f t="shared" si="119"/>
        <v>0</v>
      </c>
      <c r="S546">
        <f t="shared" si="120"/>
        <v>143.73829849746906</v>
      </c>
      <c r="T546">
        <f t="shared" si="121"/>
        <v>21.783330513587391</v>
      </c>
      <c r="U546">
        <f t="shared" si="122"/>
        <v>76513.747248555344</v>
      </c>
      <c r="V546">
        <f t="shared" si="123"/>
        <v>4462.0008450744372</v>
      </c>
      <c r="W546">
        <f t="shared" si="124"/>
        <v>80997.531424143366</v>
      </c>
      <c r="X546">
        <f t="shared" si="125"/>
        <v>96310.79063983573</v>
      </c>
    </row>
    <row r="547" spans="1:24" x14ac:dyDescent="0.3">
      <c r="A547">
        <v>545</v>
      </c>
      <c r="B547">
        <f>IF(A547&gt;0,EOMONTH(B546,1),INDEX(extract[VALUATION_DATE], 1))</f>
        <v>61879</v>
      </c>
      <c r="C547">
        <f>IF(A547=0,DAYS360(INDEX(extract[ISSUE_DATE], 1),B547)/30,C546+1)</f>
        <v>563</v>
      </c>
      <c r="D547">
        <f t="shared" si="112"/>
        <v>47</v>
      </c>
      <c r="E547">
        <f>INDEX(extract[ISSUE_AGE], 1)+D547-1</f>
        <v>94</v>
      </c>
      <c r="F547">
        <f>INDEX(mortality_0[PROBABILITY],MATCH(E547, mortality_0[AGE]))</f>
        <v>0.17355400000000001</v>
      </c>
      <c r="G547">
        <f t="shared" si="113"/>
        <v>1.5759556177050937E-2</v>
      </c>
      <c r="H547">
        <f>INDEX(valuation_rate_0[rate],0+1)</f>
        <v>4.2500000000000003E-2</v>
      </c>
      <c r="I547">
        <f t="shared" si="114"/>
        <v>0.1510238170886363</v>
      </c>
      <c r="J547">
        <f>IF(A547&gt;0,J546+L546-M546-N546,INDEX(extract[FUND_VALUE], 1))</f>
        <v>141.5922831045994</v>
      </c>
      <c r="K547">
        <f>IF((B547&lt;INDEX(extract[GUARANTEE_END], 1)),INDEX(extract[CURRENT_RATE], 1),INDEX(extract[MINIMUM_RATE], 1))</f>
        <v>0.01</v>
      </c>
      <c r="L547">
        <f t="shared" si="115"/>
        <v>0.11745619553255734</v>
      </c>
      <c r="M547">
        <f t="shared" si="116"/>
        <v>2.2314315398238347</v>
      </c>
      <c r="N547">
        <f>IF((A547=0),INDEX(extract[AVAILABLE_FPWD], 1),(IF(MOD(C547, 12)=0,J547*INDEX(extract[FREE_PWD_PERCENT], 1),0)))</f>
        <v>0</v>
      </c>
      <c r="O547">
        <f>IF((D547&lt;=INDEX(surr_charge_sch_0[POLICY_YEAR],COUNTA(surr_charge_sch_0[POLICY_YEAR]))),INDEX(surr_charge_sch_0[SURRENDER_CHARGE_PERCENT],MATCH(D547, surr_charge_sch_0[POLICY_YEAR])),INDEX(surr_charge_sch_0[SURRENDER_CHARGE_PERCENT],COUNTA(surr_charge_sch_0[SURRENDER_CHARGE_PERCENT])))</f>
        <v>0</v>
      </c>
      <c r="P547">
        <f t="shared" si="117"/>
        <v>0</v>
      </c>
      <c r="Q547">
        <f t="shared" si="118"/>
        <v>141.5922831045994</v>
      </c>
      <c r="R547">
        <f t="shared" si="119"/>
        <v>0</v>
      </c>
      <c r="S547">
        <f t="shared" si="120"/>
        <v>141.5922831045994</v>
      </c>
      <c r="T547">
        <f t="shared" si="121"/>
        <v>21.383807064751426</v>
      </c>
      <c r="U547">
        <f t="shared" si="122"/>
        <v>76513.747248555344</v>
      </c>
      <c r="V547">
        <f t="shared" si="123"/>
        <v>4462.3441406953889</v>
      </c>
      <c r="W547">
        <f t="shared" si="124"/>
        <v>80997.475196315485</v>
      </c>
      <c r="X547">
        <f t="shared" si="125"/>
        <v>96310.79063983573</v>
      </c>
    </row>
    <row r="548" spans="1:24" x14ac:dyDescent="0.3">
      <c r="A548">
        <v>546</v>
      </c>
      <c r="B548">
        <f>IF(A548&gt;0,EOMONTH(B547,1),INDEX(extract[VALUATION_DATE], 1))</f>
        <v>61909</v>
      </c>
      <c r="C548">
        <f>IF(A548=0,DAYS360(INDEX(extract[ISSUE_DATE], 1),B548)/30,C547+1)</f>
        <v>564</v>
      </c>
      <c r="D548">
        <f t="shared" si="112"/>
        <v>48</v>
      </c>
      <c r="E548">
        <f>INDEX(extract[ISSUE_AGE], 1)+D548-1</f>
        <v>95</v>
      </c>
      <c r="F548">
        <f>INDEX(mortality_0[PROBABILITY],MATCH(E548, mortality_0[AGE]))</f>
        <v>0.18607499999999999</v>
      </c>
      <c r="G548">
        <f t="shared" si="113"/>
        <v>1.7010907045111323E-2</v>
      </c>
      <c r="H548">
        <f>INDEX(valuation_rate_0[rate],0+1)</f>
        <v>4.2500000000000003E-2</v>
      </c>
      <c r="I548">
        <f t="shared" si="114"/>
        <v>0.15050090245503442</v>
      </c>
      <c r="J548">
        <f>IF(A548&gt;0,J547+L547-M547-N547,INDEX(extract[FUND_VALUE], 1))</f>
        <v>139.47830776030813</v>
      </c>
      <c r="K548">
        <f>IF((B548&lt;INDEX(extract[GUARANTEE_END], 1)),INDEX(extract[CURRENT_RATE], 1),INDEX(extract[MINIMUM_RATE], 1))</f>
        <v>0.01</v>
      </c>
      <c r="L548">
        <f t="shared" si="115"/>
        <v>0.11570257241167968</v>
      </c>
      <c r="M548">
        <f t="shared" si="116"/>
        <v>2.3726525281200308</v>
      </c>
      <c r="N548">
        <f>IF((A548=0),INDEX(extract[AVAILABLE_FPWD], 1),(IF(MOD(C548, 12)=0,J548*INDEX(extract[FREE_PWD_PERCENT], 1),0)))</f>
        <v>13.947830776030813</v>
      </c>
      <c r="O548">
        <f>IF((D548&lt;=INDEX(surr_charge_sch_0[POLICY_YEAR],COUNTA(surr_charge_sch_0[POLICY_YEAR]))),INDEX(surr_charge_sch_0[SURRENDER_CHARGE_PERCENT],MATCH(D548, surr_charge_sch_0[POLICY_YEAR])),INDEX(surr_charge_sch_0[SURRENDER_CHARGE_PERCENT],COUNTA(surr_charge_sch_0[SURRENDER_CHARGE_PERCENT])))</f>
        <v>0</v>
      </c>
      <c r="P548">
        <f t="shared" si="117"/>
        <v>13.947830776030813</v>
      </c>
      <c r="Q548">
        <f t="shared" si="118"/>
        <v>125.53047698427731</v>
      </c>
      <c r="R548">
        <f t="shared" si="119"/>
        <v>0</v>
      </c>
      <c r="S548">
        <f t="shared" si="120"/>
        <v>139.47830776030813</v>
      </c>
      <c r="T548">
        <f t="shared" si="121"/>
        <v>20.991611190827403</v>
      </c>
      <c r="U548">
        <f t="shared" si="122"/>
        <v>76513.747248555344</v>
      </c>
      <c r="V548">
        <f t="shared" si="123"/>
        <v>4462.6811400041051</v>
      </c>
      <c r="W548">
        <f t="shared" si="124"/>
        <v>80997.419999750273</v>
      </c>
      <c r="X548">
        <f t="shared" si="125"/>
        <v>96310.79063983573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"/>
  <sheetViews>
    <sheetView workbookViewId="0"/>
  </sheetViews>
  <sheetFormatPr defaultRowHeight="14.4" x14ac:dyDescent="0.3"/>
  <sheetData>
    <row r="1" spans="1:9" x14ac:dyDescent="0.3">
      <c r="A1" t="s">
        <v>28</v>
      </c>
      <c r="B1" t="s">
        <v>52</v>
      </c>
      <c r="C1" t="s">
        <v>53</v>
      </c>
      <c r="D1" t="s">
        <v>54</v>
      </c>
      <c r="E1" t="s">
        <v>55</v>
      </c>
      <c r="F1" t="s">
        <v>56</v>
      </c>
      <c r="G1" t="s">
        <v>57</v>
      </c>
      <c r="H1" t="s">
        <v>58</v>
      </c>
      <c r="I1" t="s">
        <v>59</v>
      </c>
    </row>
    <row r="2" spans="1:9" x14ac:dyDescent="0.3">
      <c r="A2">
        <v>0</v>
      </c>
      <c r="B2">
        <f>INDEX(extract[VALUATION_DATE],0+1)</f>
        <v>45291</v>
      </c>
      <c r="C2">
        <f>INDEX(seriatim_list.projection_fpwd_0[csv],0+1)</f>
        <v>95500</v>
      </c>
      <c r="D2">
        <f>INDEX(seriatim_list.projection_fpwd_0[max_pv],COUNTA(seriatim_list.projection_fpwd_0[max_pv]))</f>
        <v>96310.79063983573</v>
      </c>
      <c r="E2">
        <f>INDEX(seriatim_list.projection_no_fpwd_0[max_pv],COUNTA(seriatim_list.projection_no_fpwd_0[max_pv]))</f>
        <v>95873.677984339738</v>
      </c>
      <c r="F2">
        <f>IF((D2&gt;E2),D2,E2)</f>
        <v>96310.79063983573</v>
      </c>
      <c r="G2">
        <f>IF((C2&gt;F2),C2,F2)</f>
        <v>96310.79063983573</v>
      </c>
      <c r="H2">
        <f>INDEX(seriatim_list.projection_fpwd_0[free_pwd],0+1)</f>
        <v>10000</v>
      </c>
      <c r="I2">
        <f>INDEX(seriatim_list.projection_no_fpwd_0[free_pwd],0+1)</f>
        <v>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"/>
  <sheetViews>
    <sheetView workbookViewId="0"/>
  </sheetViews>
  <sheetFormatPr defaultRowHeight="14.4" x14ac:dyDescent="0.3"/>
  <sheetData>
    <row r="1" spans="1:2" x14ac:dyDescent="0.3">
      <c r="A1" t="s">
        <v>28</v>
      </c>
      <c r="B1" t="s">
        <v>57</v>
      </c>
    </row>
    <row r="2" spans="1:2" x14ac:dyDescent="0.3">
      <c r="A2">
        <v>0</v>
      </c>
      <c r="B2">
        <f>SUM(seriatim_list[stat_reserve])</f>
        <v>96310.79063983573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__index__</vt:lpstr>
      <vt:lpstr>extract</vt:lpstr>
      <vt:lpstr>surr_charge_sch_0</vt:lpstr>
      <vt:lpstr>mortality_0</vt:lpstr>
      <vt:lpstr>valuation_rate_0</vt:lpstr>
      <vt:lpstr>seriatim_list.A_0</vt:lpstr>
      <vt:lpstr>seriatim_list.projection_fpwd_0</vt:lpstr>
      <vt:lpstr>seriatim_list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Timothy Quast</cp:lastModifiedBy>
  <dcterms:created xsi:type="dcterms:W3CDTF">2025-01-01T22:14:46Z</dcterms:created>
  <dcterms:modified xsi:type="dcterms:W3CDTF">2025-01-01T22:19:15Z</dcterms:modified>
</cp:coreProperties>
</file>